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295" windowHeight="5520"/>
  </bookViews>
  <sheets>
    <sheet name="NMMU" sheetId="1" r:id="rId1"/>
  </sheets>
  <definedNames>
    <definedName name="_xlnm.Print_Titles" localSheetId="0">NMMU!$A:$U</definedName>
  </definedNames>
  <calcPr calcId="145621"/>
</workbook>
</file>

<file path=xl/calcChain.xml><?xml version="1.0" encoding="utf-8"?>
<calcChain xmlns="http://schemas.openxmlformats.org/spreadsheetml/2006/main">
  <c r="P495" i="1" l="1"/>
  <c r="Q495" i="1"/>
  <c r="R495" i="1"/>
  <c r="S495" i="1"/>
  <c r="T495" i="1"/>
  <c r="R405" i="1"/>
  <c r="S405" i="1"/>
  <c r="T405" i="1"/>
  <c r="Q405" i="1"/>
  <c r="P405" i="1"/>
  <c r="O405" i="1"/>
  <c r="P349" i="1"/>
  <c r="Q349" i="1"/>
  <c r="R349" i="1"/>
  <c r="S349" i="1"/>
  <c r="T349" i="1"/>
  <c r="O349" i="1"/>
  <c r="P337" i="1"/>
  <c r="P338" i="1" s="1"/>
  <c r="Q337" i="1"/>
  <c r="Q338" i="1" s="1"/>
  <c r="R337" i="1"/>
  <c r="R338" i="1" s="1"/>
  <c r="S337" i="1"/>
  <c r="S338" i="1" s="1"/>
  <c r="T337" i="1"/>
  <c r="T338" i="1" s="1"/>
  <c r="O337" i="1"/>
  <c r="O338" i="1" s="1"/>
  <c r="O314" i="1"/>
  <c r="P314" i="1"/>
  <c r="Q314" i="1"/>
  <c r="R314" i="1"/>
  <c r="S314" i="1"/>
  <c r="T314" i="1"/>
  <c r="P278" i="1"/>
  <c r="Q278" i="1"/>
  <c r="R278" i="1"/>
  <c r="S278" i="1"/>
  <c r="T278" i="1"/>
  <c r="O278" i="1"/>
  <c r="O239" i="1"/>
  <c r="P239" i="1"/>
  <c r="Q239" i="1"/>
  <c r="R239" i="1"/>
  <c r="S239" i="1"/>
  <c r="T239" i="1"/>
  <c r="O240" i="1"/>
  <c r="P240" i="1"/>
  <c r="Q240" i="1"/>
  <c r="R240" i="1"/>
  <c r="S240" i="1"/>
  <c r="T240" i="1"/>
  <c r="O241" i="1"/>
  <c r="P241" i="1"/>
  <c r="Q241" i="1"/>
  <c r="R241" i="1"/>
  <c r="S241" i="1"/>
  <c r="T241" i="1"/>
  <c r="O242" i="1"/>
  <c r="P242" i="1"/>
  <c r="Q242" i="1"/>
  <c r="R242" i="1"/>
  <c r="S242" i="1"/>
  <c r="T242" i="1"/>
  <c r="G407" i="1" l="1"/>
  <c r="G406" i="1"/>
  <c r="G404" i="1"/>
  <c r="G402" i="1"/>
  <c r="G335" i="1"/>
  <c r="G333" i="1"/>
  <c r="G313" i="1"/>
  <c r="G312" i="1"/>
  <c r="G311" i="1"/>
  <c r="G310" i="1"/>
  <c r="G227" i="1"/>
  <c r="G217" i="1"/>
  <c r="G216" i="1"/>
  <c r="G215" i="1"/>
  <c r="P101" i="1" l="1"/>
  <c r="Q101" i="1"/>
  <c r="R101" i="1"/>
  <c r="S101" i="1"/>
  <c r="T101" i="1"/>
  <c r="O101" i="1"/>
  <c r="P99" i="1"/>
  <c r="R99" i="1"/>
  <c r="S99" i="1"/>
  <c r="T99" i="1"/>
  <c r="O99" i="1"/>
  <c r="P47" i="1"/>
  <c r="Q47" i="1"/>
  <c r="R47" i="1"/>
  <c r="S47" i="1"/>
  <c r="T47" i="1"/>
  <c r="O47" i="1"/>
  <c r="P43" i="1"/>
  <c r="P49" i="1" s="1"/>
  <c r="Q43" i="1"/>
  <c r="R43" i="1"/>
  <c r="R49" i="1" s="1"/>
  <c r="S43" i="1"/>
  <c r="S49" i="1" s="1"/>
  <c r="T43" i="1"/>
  <c r="T49" i="1" s="1"/>
  <c r="O43" i="1"/>
  <c r="O49" i="1" s="1"/>
  <c r="Q58" i="1"/>
  <c r="Q99" i="1" s="1"/>
  <c r="Q49" i="1" l="1"/>
  <c r="O15" i="1"/>
  <c r="P15" i="1"/>
  <c r="Q15" i="1"/>
  <c r="R15" i="1"/>
  <c r="S15" i="1"/>
  <c r="T15" i="1"/>
  <c r="R428" i="1" s="1"/>
  <c r="O16" i="1"/>
  <c r="P16" i="1"/>
  <c r="Q16" i="1"/>
  <c r="R16" i="1"/>
  <c r="S16" i="1"/>
  <c r="T16" i="1"/>
  <c r="R429" i="1" s="1"/>
  <c r="P14" i="1"/>
  <c r="Q14" i="1"/>
  <c r="Q17" i="1" s="1"/>
  <c r="R14" i="1"/>
  <c r="S14" i="1"/>
  <c r="S17" i="1" s="1"/>
  <c r="T14" i="1"/>
  <c r="O14" i="1"/>
  <c r="T17" i="1" l="1"/>
  <c r="R427" i="1"/>
  <c r="R17" i="1"/>
  <c r="P17" i="1"/>
  <c r="O17" i="1"/>
  <c r="F459" i="1"/>
  <c r="E459" i="1"/>
  <c r="D459" i="1"/>
  <c r="C459" i="1"/>
  <c r="B459" i="1"/>
  <c r="F443" i="1"/>
  <c r="E443" i="1"/>
  <c r="D443" i="1"/>
  <c r="C443" i="1"/>
  <c r="B443" i="1"/>
  <c r="F405" i="1"/>
  <c r="E405" i="1"/>
  <c r="D405" i="1"/>
  <c r="C405" i="1"/>
  <c r="B405" i="1"/>
  <c r="M405" i="1"/>
  <c r="L405" i="1"/>
  <c r="K405" i="1"/>
  <c r="J405" i="1"/>
  <c r="I405" i="1"/>
  <c r="N405" i="1" s="1"/>
  <c r="G405" i="1"/>
  <c r="F63" i="1"/>
  <c r="E63" i="1"/>
  <c r="D63" i="1"/>
  <c r="C63" i="1"/>
  <c r="B63" i="1"/>
  <c r="F59" i="1"/>
  <c r="E59" i="1"/>
  <c r="D59" i="1"/>
  <c r="C59" i="1"/>
  <c r="B59" i="1"/>
  <c r="F47" i="1"/>
  <c r="E47" i="1"/>
  <c r="D47" i="1"/>
  <c r="C47" i="1"/>
  <c r="B47" i="1"/>
  <c r="F43" i="1"/>
  <c r="E43" i="1"/>
  <c r="D43" i="1"/>
  <c r="C43" i="1"/>
  <c r="B43" i="1"/>
  <c r="T73" i="1"/>
  <c r="S73" i="1"/>
  <c r="R73" i="1"/>
  <c r="Q73" i="1"/>
  <c r="P73" i="1"/>
  <c r="O73" i="1"/>
  <c r="M73" i="1"/>
  <c r="L73" i="1"/>
  <c r="K73" i="1"/>
  <c r="J73" i="1"/>
  <c r="I73" i="1"/>
  <c r="G73" i="1"/>
  <c r="F73" i="1"/>
  <c r="E73" i="1"/>
  <c r="D73" i="1"/>
  <c r="C73" i="1"/>
  <c r="B73" i="1"/>
  <c r="T59" i="1"/>
  <c r="T13" i="1" s="1"/>
  <c r="R426" i="1" s="1"/>
  <c r="S59" i="1"/>
  <c r="S13" i="1" s="1"/>
  <c r="R59" i="1"/>
  <c r="R13" i="1" s="1"/>
  <c r="Q59" i="1"/>
  <c r="Q13" i="1" s="1"/>
  <c r="P59" i="1"/>
  <c r="P13" i="1" s="1"/>
  <c r="O59" i="1"/>
  <c r="O13" i="1" s="1"/>
  <c r="M59" i="1"/>
  <c r="L59" i="1"/>
  <c r="K59" i="1"/>
  <c r="J59" i="1"/>
  <c r="I59" i="1"/>
  <c r="N59" i="1" s="1"/>
  <c r="G59" i="1"/>
  <c r="M43" i="1"/>
  <c r="L43" i="1"/>
  <c r="K43" i="1"/>
  <c r="J43" i="1"/>
  <c r="I43" i="1"/>
  <c r="N43" i="1" s="1"/>
  <c r="G43" i="1"/>
  <c r="H59" i="1" l="1"/>
  <c r="H405" i="1"/>
  <c r="H43" i="1"/>
  <c r="U59" i="1"/>
  <c r="U405" i="1"/>
  <c r="U43" i="1"/>
  <c r="F17" i="1" l="1"/>
  <c r="E17" i="1"/>
  <c r="D17" i="1"/>
  <c r="C17" i="1"/>
  <c r="B17" i="1"/>
  <c r="U514" i="1"/>
  <c r="U513" i="1"/>
  <c r="U512" i="1"/>
  <c r="U494" i="1"/>
  <c r="U493" i="1"/>
  <c r="U492" i="1"/>
  <c r="U463" i="1"/>
  <c r="U462" i="1"/>
  <c r="U461" i="1"/>
  <c r="U460" i="1"/>
  <c r="U458" i="1"/>
  <c r="U457" i="1"/>
  <c r="U456" i="1"/>
  <c r="U447" i="1"/>
  <c r="U446" i="1"/>
  <c r="U445" i="1"/>
  <c r="U444" i="1"/>
  <c r="U442" i="1"/>
  <c r="U441" i="1"/>
  <c r="U440" i="1"/>
  <c r="U408" i="1"/>
  <c r="U407" i="1"/>
  <c r="U406" i="1"/>
  <c r="U404" i="1"/>
  <c r="U402" i="1"/>
  <c r="U335" i="1"/>
  <c r="U334" i="1"/>
  <c r="U333" i="1"/>
  <c r="U313" i="1"/>
  <c r="U312" i="1"/>
  <c r="U311" i="1"/>
  <c r="U310" i="1"/>
  <c r="U229" i="1"/>
  <c r="U228" i="1"/>
  <c r="U227" i="1"/>
  <c r="U218" i="1"/>
  <c r="U217" i="1"/>
  <c r="U216" i="1"/>
  <c r="U215" i="1"/>
  <c r="U177" i="1"/>
  <c r="U176" i="1"/>
  <c r="U186" i="1"/>
  <c r="U185" i="1"/>
  <c r="U418" i="1"/>
  <c r="U417" i="1"/>
  <c r="U416" i="1"/>
  <c r="U415" i="1"/>
  <c r="U347" i="1"/>
  <c r="U346" i="1"/>
  <c r="U345" i="1"/>
  <c r="U325" i="1"/>
  <c r="U324" i="1"/>
  <c r="U323" i="1"/>
  <c r="U322" i="1"/>
  <c r="U276" i="1"/>
  <c r="U275" i="1"/>
  <c r="U274" i="1"/>
  <c r="U266" i="1"/>
  <c r="U265" i="1"/>
  <c r="U264" i="1"/>
  <c r="U263" i="1"/>
  <c r="U146" i="1"/>
  <c r="U145" i="1"/>
  <c r="U144" i="1"/>
  <c r="U143" i="1"/>
  <c r="U135" i="1"/>
  <c r="U134" i="1"/>
  <c r="U133" i="1"/>
  <c r="U132" i="1"/>
  <c r="U102" i="1"/>
  <c r="U101" i="1"/>
  <c r="U100" i="1"/>
  <c r="U99" i="1"/>
  <c r="U91" i="1"/>
  <c r="U90" i="1"/>
  <c r="U89" i="1"/>
  <c r="U88" i="1"/>
  <c r="U60" i="1"/>
  <c r="U58" i="1"/>
  <c r="U56" i="1"/>
  <c r="U48" i="1"/>
  <c r="U46" i="1"/>
  <c r="U45" i="1"/>
  <c r="U44" i="1"/>
  <c r="U42" i="1"/>
  <c r="U40" i="1"/>
  <c r="U16" i="1" l="1"/>
  <c r="U15" i="1"/>
  <c r="U14" i="1"/>
  <c r="U13" i="1"/>
  <c r="U12" i="1"/>
  <c r="L533" i="1" l="1"/>
  <c r="K533" i="1"/>
  <c r="J533" i="1"/>
  <c r="I533" i="1"/>
  <c r="H533" i="1"/>
  <c r="G533" i="1"/>
  <c r="F533" i="1"/>
  <c r="E533" i="1"/>
  <c r="D533" i="1"/>
  <c r="C533" i="1"/>
  <c r="B533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T515" i="1"/>
  <c r="R525" i="1" s="1"/>
  <c r="S515" i="1"/>
  <c r="Q525" i="1" s="1"/>
  <c r="R515" i="1"/>
  <c r="P525" i="1" s="1"/>
  <c r="Q515" i="1"/>
  <c r="O525" i="1" s="1"/>
  <c r="P515" i="1"/>
  <c r="N525" i="1" s="1"/>
  <c r="O515" i="1"/>
  <c r="M515" i="1"/>
  <c r="L525" i="1" s="1"/>
  <c r="L515" i="1"/>
  <c r="K525" i="1" s="1"/>
  <c r="K515" i="1"/>
  <c r="J525" i="1" s="1"/>
  <c r="J515" i="1"/>
  <c r="I525" i="1" s="1"/>
  <c r="I515" i="1"/>
  <c r="N515" i="1" s="1"/>
  <c r="G515" i="1"/>
  <c r="F515" i="1"/>
  <c r="F525" i="1" s="1"/>
  <c r="E515" i="1"/>
  <c r="E525" i="1" s="1"/>
  <c r="D515" i="1"/>
  <c r="D525" i="1" s="1"/>
  <c r="C515" i="1"/>
  <c r="C525" i="1" s="1"/>
  <c r="B515" i="1"/>
  <c r="B525" i="1" s="1"/>
  <c r="N514" i="1"/>
  <c r="H514" i="1"/>
  <c r="N513" i="1"/>
  <c r="H513" i="1"/>
  <c r="N512" i="1"/>
  <c r="H512" i="1"/>
  <c r="R504" i="1"/>
  <c r="Q504" i="1"/>
  <c r="P504" i="1"/>
  <c r="O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O495" i="1"/>
  <c r="M495" i="1"/>
  <c r="L495" i="1"/>
  <c r="K505" i="1" s="1"/>
  <c r="K495" i="1"/>
  <c r="J505" i="1" s="1"/>
  <c r="J495" i="1"/>
  <c r="I505" i="1" s="1"/>
  <c r="I495" i="1"/>
  <c r="N495" i="1" s="1"/>
  <c r="G495" i="1"/>
  <c r="F495" i="1"/>
  <c r="F505" i="1" s="1"/>
  <c r="E495" i="1"/>
  <c r="E505" i="1" s="1"/>
  <c r="D495" i="1"/>
  <c r="D505" i="1" s="1"/>
  <c r="C495" i="1"/>
  <c r="C505" i="1" s="1"/>
  <c r="B495" i="1"/>
  <c r="B505" i="1" s="1"/>
  <c r="N494" i="1"/>
  <c r="H494" i="1"/>
  <c r="N493" i="1"/>
  <c r="H493" i="1"/>
  <c r="N492" i="1"/>
  <c r="H492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T464" i="1"/>
  <c r="S464" i="1"/>
  <c r="R464" i="1"/>
  <c r="Q464" i="1"/>
  <c r="P464" i="1"/>
  <c r="O464" i="1"/>
  <c r="M464" i="1"/>
  <c r="L464" i="1"/>
  <c r="K464" i="1"/>
  <c r="J464" i="1"/>
  <c r="I464" i="1"/>
  <c r="N464" i="1" s="1"/>
  <c r="G464" i="1"/>
  <c r="F464" i="1"/>
  <c r="E464" i="1"/>
  <c r="D464" i="1"/>
  <c r="C464" i="1"/>
  <c r="B464" i="1"/>
  <c r="N463" i="1"/>
  <c r="H463" i="1"/>
  <c r="N462" i="1"/>
  <c r="H462" i="1"/>
  <c r="N461" i="1"/>
  <c r="H461" i="1"/>
  <c r="N460" i="1"/>
  <c r="H460" i="1"/>
  <c r="T459" i="1"/>
  <c r="S459" i="1"/>
  <c r="R459" i="1"/>
  <c r="Q459" i="1"/>
  <c r="P459" i="1"/>
  <c r="O459" i="1"/>
  <c r="M459" i="1"/>
  <c r="L459" i="1"/>
  <c r="K459" i="1"/>
  <c r="J459" i="1"/>
  <c r="I459" i="1"/>
  <c r="G459" i="1"/>
  <c r="N458" i="1"/>
  <c r="H458" i="1"/>
  <c r="N457" i="1"/>
  <c r="H457" i="1"/>
  <c r="N456" i="1"/>
  <c r="H456" i="1"/>
  <c r="T448" i="1"/>
  <c r="S448" i="1"/>
  <c r="R448" i="1"/>
  <c r="Q448" i="1"/>
  <c r="P448" i="1"/>
  <c r="O448" i="1"/>
  <c r="M448" i="1"/>
  <c r="L448" i="1"/>
  <c r="K448" i="1"/>
  <c r="J448" i="1"/>
  <c r="I448" i="1"/>
  <c r="N448" i="1" s="1"/>
  <c r="G448" i="1"/>
  <c r="F448" i="1"/>
  <c r="E448" i="1"/>
  <c r="D448" i="1"/>
  <c r="C448" i="1"/>
  <c r="B448" i="1"/>
  <c r="N447" i="1"/>
  <c r="H447" i="1"/>
  <c r="N446" i="1"/>
  <c r="H446" i="1"/>
  <c r="N445" i="1"/>
  <c r="H445" i="1"/>
  <c r="N444" i="1"/>
  <c r="H444" i="1"/>
  <c r="T443" i="1"/>
  <c r="S443" i="1"/>
  <c r="R443" i="1"/>
  <c r="Q443" i="1"/>
  <c r="P443" i="1"/>
  <c r="O443" i="1"/>
  <c r="M443" i="1"/>
  <c r="L443" i="1"/>
  <c r="K443" i="1"/>
  <c r="J443" i="1"/>
  <c r="I443" i="1"/>
  <c r="N443" i="1" s="1"/>
  <c r="G443" i="1"/>
  <c r="E475" i="1"/>
  <c r="D449" i="1"/>
  <c r="C449" i="1"/>
  <c r="N442" i="1"/>
  <c r="H442" i="1"/>
  <c r="N441" i="1"/>
  <c r="H441" i="1"/>
  <c r="N440" i="1"/>
  <c r="H440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T419" i="1"/>
  <c r="S419" i="1"/>
  <c r="R419" i="1"/>
  <c r="Q419" i="1"/>
  <c r="P419" i="1"/>
  <c r="O419" i="1"/>
  <c r="M419" i="1"/>
  <c r="L419" i="1"/>
  <c r="K419" i="1"/>
  <c r="J419" i="1"/>
  <c r="I419" i="1"/>
  <c r="N419" i="1" s="1"/>
  <c r="G419" i="1"/>
  <c r="F419" i="1"/>
  <c r="E419" i="1"/>
  <c r="D419" i="1"/>
  <c r="C419" i="1"/>
  <c r="B419" i="1"/>
  <c r="N418" i="1"/>
  <c r="H418" i="1"/>
  <c r="N417" i="1"/>
  <c r="H417" i="1"/>
  <c r="N416" i="1"/>
  <c r="H416" i="1"/>
  <c r="N415" i="1"/>
  <c r="H415" i="1"/>
  <c r="N408" i="1"/>
  <c r="H408" i="1"/>
  <c r="N407" i="1"/>
  <c r="H407" i="1"/>
  <c r="N406" i="1"/>
  <c r="H406" i="1"/>
  <c r="T409" i="1"/>
  <c r="Q426" i="1"/>
  <c r="P426" i="1"/>
  <c r="O426" i="1"/>
  <c r="P409" i="1"/>
  <c r="L426" i="1"/>
  <c r="L409" i="1"/>
  <c r="J426" i="1"/>
  <c r="I426" i="1"/>
  <c r="H426" i="1"/>
  <c r="G409" i="1"/>
  <c r="F426" i="1"/>
  <c r="E426" i="1"/>
  <c r="D426" i="1"/>
  <c r="C409" i="1"/>
  <c r="B426" i="1"/>
  <c r="N404" i="1"/>
  <c r="H404" i="1"/>
  <c r="N402" i="1"/>
  <c r="H402" i="1"/>
  <c r="T371" i="1"/>
  <c r="S371" i="1"/>
  <c r="R371" i="1"/>
  <c r="Q371" i="1"/>
  <c r="P371" i="1"/>
  <c r="O371" i="1"/>
  <c r="M371" i="1"/>
  <c r="L371" i="1"/>
  <c r="K371" i="1"/>
  <c r="J371" i="1"/>
  <c r="I371" i="1"/>
  <c r="N371" i="1" s="1"/>
  <c r="G371" i="1"/>
  <c r="F371" i="1"/>
  <c r="E371" i="1"/>
  <c r="D371" i="1"/>
  <c r="C371" i="1"/>
  <c r="B371" i="1"/>
  <c r="T370" i="1"/>
  <c r="S370" i="1"/>
  <c r="R370" i="1"/>
  <c r="Q370" i="1"/>
  <c r="P370" i="1"/>
  <c r="O370" i="1"/>
  <c r="M370" i="1"/>
  <c r="L370" i="1"/>
  <c r="K370" i="1"/>
  <c r="J370" i="1"/>
  <c r="I370" i="1"/>
  <c r="N370" i="1" s="1"/>
  <c r="G370" i="1"/>
  <c r="F370" i="1"/>
  <c r="E370" i="1"/>
  <c r="D370" i="1"/>
  <c r="C370" i="1"/>
  <c r="B370" i="1"/>
  <c r="T369" i="1"/>
  <c r="S369" i="1"/>
  <c r="R369" i="1"/>
  <c r="Q369" i="1"/>
  <c r="P369" i="1"/>
  <c r="O369" i="1"/>
  <c r="M369" i="1"/>
  <c r="L369" i="1"/>
  <c r="K369" i="1"/>
  <c r="J369" i="1"/>
  <c r="I369" i="1"/>
  <c r="N369" i="1" s="1"/>
  <c r="G369" i="1"/>
  <c r="F369" i="1"/>
  <c r="E369" i="1"/>
  <c r="D369" i="1"/>
  <c r="C369" i="1"/>
  <c r="B369" i="1"/>
  <c r="T368" i="1"/>
  <c r="S368" i="1"/>
  <c r="R368" i="1"/>
  <c r="Q368" i="1"/>
  <c r="P368" i="1"/>
  <c r="O368" i="1"/>
  <c r="M368" i="1"/>
  <c r="L368" i="1"/>
  <c r="K368" i="1"/>
  <c r="J368" i="1"/>
  <c r="I368" i="1"/>
  <c r="G368" i="1"/>
  <c r="F368" i="1"/>
  <c r="E368" i="1"/>
  <c r="D368" i="1"/>
  <c r="C368" i="1"/>
  <c r="B368" i="1"/>
  <c r="T359" i="1"/>
  <c r="R382" i="1" s="1"/>
  <c r="S359" i="1"/>
  <c r="R359" i="1"/>
  <c r="Q359" i="1"/>
  <c r="P359" i="1"/>
  <c r="N382" i="1" s="1"/>
  <c r="O359" i="1"/>
  <c r="M359" i="1"/>
  <c r="L359" i="1"/>
  <c r="K359" i="1"/>
  <c r="J359" i="1"/>
  <c r="I359" i="1"/>
  <c r="N359" i="1" s="1"/>
  <c r="G359" i="1"/>
  <c r="F359" i="1"/>
  <c r="E359" i="1"/>
  <c r="D359" i="1"/>
  <c r="C359" i="1"/>
  <c r="B359" i="1"/>
  <c r="T358" i="1"/>
  <c r="S358" i="1"/>
  <c r="R358" i="1"/>
  <c r="Q358" i="1"/>
  <c r="P358" i="1"/>
  <c r="O358" i="1"/>
  <c r="M358" i="1"/>
  <c r="L358" i="1"/>
  <c r="K358" i="1"/>
  <c r="J358" i="1"/>
  <c r="I358" i="1"/>
  <c r="G358" i="1"/>
  <c r="F358" i="1"/>
  <c r="E358" i="1"/>
  <c r="D358" i="1"/>
  <c r="C358" i="1"/>
  <c r="B358" i="1"/>
  <c r="T357" i="1"/>
  <c r="S357" i="1"/>
  <c r="R357" i="1"/>
  <c r="P380" i="1" s="1"/>
  <c r="Q357" i="1"/>
  <c r="P357" i="1"/>
  <c r="O357" i="1"/>
  <c r="M357" i="1"/>
  <c r="L357" i="1"/>
  <c r="K357" i="1"/>
  <c r="J357" i="1"/>
  <c r="I357" i="1"/>
  <c r="N357" i="1" s="1"/>
  <c r="G357" i="1"/>
  <c r="F357" i="1"/>
  <c r="E357" i="1"/>
  <c r="D357" i="1"/>
  <c r="C357" i="1"/>
  <c r="B357" i="1"/>
  <c r="T356" i="1"/>
  <c r="S356" i="1"/>
  <c r="R356" i="1"/>
  <c r="Q356" i="1"/>
  <c r="P356" i="1"/>
  <c r="O356" i="1"/>
  <c r="M356" i="1"/>
  <c r="L356" i="1"/>
  <c r="K356" i="1"/>
  <c r="J356" i="1"/>
  <c r="I356" i="1"/>
  <c r="N356" i="1" s="1"/>
  <c r="G356" i="1"/>
  <c r="F356" i="1"/>
  <c r="E356" i="1"/>
  <c r="D356" i="1"/>
  <c r="C356" i="1"/>
  <c r="B356" i="1"/>
  <c r="M349" i="1"/>
  <c r="L349" i="1"/>
  <c r="K349" i="1"/>
  <c r="J349" i="1"/>
  <c r="I349" i="1"/>
  <c r="N349" i="1" s="1"/>
  <c r="G349" i="1"/>
  <c r="F349" i="1"/>
  <c r="E349" i="1"/>
  <c r="D349" i="1"/>
  <c r="C349" i="1"/>
  <c r="B349" i="1"/>
  <c r="H348" i="1"/>
  <c r="N347" i="1"/>
  <c r="H347" i="1"/>
  <c r="N346" i="1"/>
  <c r="H346" i="1"/>
  <c r="N345" i="1"/>
  <c r="H345" i="1"/>
  <c r="M337" i="1"/>
  <c r="M338" i="1" s="1"/>
  <c r="L337" i="1"/>
  <c r="L338" i="1" s="1"/>
  <c r="K337" i="1"/>
  <c r="K338" i="1" s="1"/>
  <c r="J337" i="1"/>
  <c r="J338" i="1" s="1"/>
  <c r="I337" i="1"/>
  <c r="N337" i="1" s="1"/>
  <c r="G337" i="1"/>
  <c r="F337" i="1"/>
  <c r="F338" i="1" s="1"/>
  <c r="E337" i="1"/>
  <c r="E338" i="1" s="1"/>
  <c r="D337" i="1"/>
  <c r="D338" i="1" s="1"/>
  <c r="C337" i="1"/>
  <c r="C338" i="1" s="1"/>
  <c r="B337" i="1"/>
  <c r="B338" i="1" s="1"/>
  <c r="N334" i="1"/>
  <c r="H334" i="1"/>
  <c r="N333" i="1"/>
  <c r="H333" i="1"/>
  <c r="T326" i="1"/>
  <c r="S326" i="1"/>
  <c r="R326" i="1"/>
  <c r="Q326" i="1"/>
  <c r="P326" i="1"/>
  <c r="O326" i="1"/>
  <c r="M326" i="1"/>
  <c r="L326" i="1"/>
  <c r="K326" i="1"/>
  <c r="J326" i="1"/>
  <c r="I326" i="1"/>
  <c r="N326" i="1" s="1"/>
  <c r="G326" i="1"/>
  <c r="F326" i="1"/>
  <c r="E326" i="1"/>
  <c r="D326" i="1"/>
  <c r="C326" i="1"/>
  <c r="B326" i="1"/>
  <c r="N325" i="1"/>
  <c r="H325" i="1"/>
  <c r="N324" i="1"/>
  <c r="H324" i="1"/>
  <c r="N323" i="1"/>
  <c r="H323" i="1"/>
  <c r="N322" i="1"/>
  <c r="H322" i="1"/>
  <c r="T315" i="1"/>
  <c r="S315" i="1"/>
  <c r="R315" i="1"/>
  <c r="Q315" i="1"/>
  <c r="P315" i="1"/>
  <c r="O315" i="1"/>
  <c r="M314" i="1"/>
  <c r="M315" i="1" s="1"/>
  <c r="L314" i="1"/>
  <c r="L315" i="1" s="1"/>
  <c r="K314" i="1"/>
  <c r="K315" i="1" s="1"/>
  <c r="J314" i="1"/>
  <c r="J315" i="1" s="1"/>
  <c r="I314" i="1"/>
  <c r="N314" i="1" s="1"/>
  <c r="G314" i="1"/>
  <c r="F314" i="1"/>
  <c r="F315" i="1" s="1"/>
  <c r="E314" i="1"/>
  <c r="E315" i="1" s="1"/>
  <c r="D314" i="1"/>
  <c r="D315" i="1" s="1"/>
  <c r="C314" i="1"/>
  <c r="C315" i="1" s="1"/>
  <c r="B314" i="1"/>
  <c r="B315" i="1" s="1"/>
  <c r="N313" i="1"/>
  <c r="H313" i="1"/>
  <c r="N312" i="1"/>
  <c r="H312" i="1"/>
  <c r="N311" i="1"/>
  <c r="H311" i="1"/>
  <c r="N310" i="1"/>
  <c r="H310" i="1"/>
  <c r="T288" i="1"/>
  <c r="S288" i="1"/>
  <c r="R288" i="1"/>
  <c r="Q288" i="1"/>
  <c r="P288" i="1"/>
  <c r="O288" i="1"/>
  <c r="M288" i="1"/>
  <c r="L288" i="1"/>
  <c r="K288" i="1"/>
  <c r="J288" i="1"/>
  <c r="I288" i="1"/>
  <c r="N288" i="1" s="1"/>
  <c r="G288" i="1"/>
  <c r="F288" i="1"/>
  <c r="E288" i="1"/>
  <c r="D288" i="1"/>
  <c r="C288" i="1"/>
  <c r="B288" i="1"/>
  <c r="T287" i="1"/>
  <c r="S287" i="1"/>
  <c r="R287" i="1"/>
  <c r="Q287" i="1"/>
  <c r="P287" i="1"/>
  <c r="O287" i="1"/>
  <c r="M287" i="1"/>
  <c r="L287" i="1"/>
  <c r="K287" i="1"/>
  <c r="J287" i="1"/>
  <c r="I287" i="1"/>
  <c r="N287" i="1" s="1"/>
  <c r="G287" i="1"/>
  <c r="F287" i="1"/>
  <c r="E287" i="1"/>
  <c r="D287" i="1"/>
  <c r="C287" i="1"/>
  <c r="B287" i="1"/>
  <c r="T286" i="1"/>
  <c r="S286" i="1"/>
  <c r="R286" i="1"/>
  <c r="Q286" i="1"/>
  <c r="P286" i="1"/>
  <c r="O286" i="1"/>
  <c r="M286" i="1"/>
  <c r="L286" i="1"/>
  <c r="K286" i="1"/>
  <c r="J286" i="1"/>
  <c r="I286" i="1"/>
  <c r="N286" i="1" s="1"/>
  <c r="G286" i="1"/>
  <c r="F286" i="1"/>
  <c r="E286" i="1"/>
  <c r="D286" i="1"/>
  <c r="C286" i="1"/>
  <c r="B286" i="1"/>
  <c r="T285" i="1"/>
  <c r="S285" i="1"/>
  <c r="R285" i="1"/>
  <c r="Q285" i="1"/>
  <c r="P285" i="1"/>
  <c r="O285" i="1"/>
  <c r="M285" i="1"/>
  <c r="L285" i="1"/>
  <c r="K285" i="1"/>
  <c r="J285" i="1"/>
  <c r="I285" i="1"/>
  <c r="N285" i="1" s="1"/>
  <c r="G285" i="1"/>
  <c r="F285" i="1"/>
  <c r="E285" i="1"/>
  <c r="D285" i="1"/>
  <c r="C285" i="1"/>
  <c r="B285" i="1"/>
  <c r="M278" i="1"/>
  <c r="L278" i="1"/>
  <c r="K278" i="1"/>
  <c r="J278" i="1"/>
  <c r="I278" i="1"/>
  <c r="N278" i="1" s="1"/>
  <c r="G278" i="1"/>
  <c r="F278" i="1"/>
  <c r="E278" i="1"/>
  <c r="D278" i="1"/>
  <c r="C278" i="1"/>
  <c r="B278" i="1"/>
  <c r="H277" i="1"/>
  <c r="N276" i="1"/>
  <c r="H276" i="1"/>
  <c r="N275" i="1"/>
  <c r="H275" i="1"/>
  <c r="N274" i="1"/>
  <c r="H274" i="1"/>
  <c r="T267" i="1"/>
  <c r="S267" i="1"/>
  <c r="R267" i="1"/>
  <c r="Q267" i="1"/>
  <c r="P267" i="1"/>
  <c r="O267" i="1"/>
  <c r="M267" i="1"/>
  <c r="L267" i="1"/>
  <c r="K267" i="1"/>
  <c r="J267" i="1"/>
  <c r="I267" i="1"/>
  <c r="N267" i="1" s="1"/>
  <c r="G267" i="1"/>
  <c r="F267" i="1"/>
  <c r="E267" i="1"/>
  <c r="D267" i="1"/>
  <c r="C267" i="1"/>
  <c r="B267" i="1"/>
  <c r="N266" i="1"/>
  <c r="H266" i="1"/>
  <c r="N265" i="1"/>
  <c r="H265" i="1"/>
  <c r="N264" i="1"/>
  <c r="H264" i="1"/>
  <c r="N263" i="1"/>
  <c r="H263" i="1"/>
  <c r="M242" i="1"/>
  <c r="L242" i="1"/>
  <c r="K242" i="1"/>
  <c r="J242" i="1"/>
  <c r="I242" i="1"/>
  <c r="N242" i="1" s="1"/>
  <c r="G242" i="1"/>
  <c r="F242" i="1"/>
  <c r="E242" i="1"/>
  <c r="D242" i="1"/>
  <c r="C242" i="1"/>
  <c r="B242" i="1"/>
  <c r="M241" i="1"/>
  <c r="L241" i="1"/>
  <c r="K241" i="1"/>
  <c r="J241" i="1"/>
  <c r="I241" i="1"/>
  <c r="N241" i="1" s="1"/>
  <c r="G241" i="1"/>
  <c r="F241" i="1"/>
  <c r="E241" i="1"/>
  <c r="D241" i="1"/>
  <c r="C241" i="1"/>
  <c r="B241" i="1"/>
  <c r="M240" i="1"/>
  <c r="L240" i="1"/>
  <c r="K240" i="1"/>
  <c r="J240" i="1"/>
  <c r="I240" i="1"/>
  <c r="N240" i="1" s="1"/>
  <c r="G240" i="1"/>
  <c r="F240" i="1"/>
  <c r="E240" i="1"/>
  <c r="D240" i="1"/>
  <c r="D380" i="1" s="1"/>
  <c r="C240" i="1"/>
  <c r="B240" i="1"/>
  <c r="M239" i="1"/>
  <c r="L239" i="1"/>
  <c r="K239" i="1"/>
  <c r="J239" i="1"/>
  <c r="I239" i="1"/>
  <c r="N239" i="1" s="1"/>
  <c r="G239" i="1"/>
  <c r="F239" i="1"/>
  <c r="E239" i="1"/>
  <c r="D239" i="1"/>
  <c r="C239" i="1"/>
  <c r="B239" i="1"/>
  <c r="T231" i="1"/>
  <c r="T232" i="1" s="1"/>
  <c r="S231" i="1"/>
  <c r="S232" i="1" s="1"/>
  <c r="R231" i="1"/>
  <c r="R232" i="1" s="1"/>
  <c r="Q231" i="1"/>
  <c r="Q232" i="1" s="1"/>
  <c r="P231" i="1"/>
  <c r="P232" i="1" s="1"/>
  <c r="O231" i="1"/>
  <c r="O232" i="1" s="1"/>
  <c r="M231" i="1"/>
  <c r="M232" i="1" s="1"/>
  <c r="L231" i="1"/>
  <c r="L232" i="1" s="1"/>
  <c r="K231" i="1"/>
  <c r="K232" i="1" s="1"/>
  <c r="J231" i="1"/>
  <c r="J232" i="1" s="1"/>
  <c r="I231" i="1"/>
  <c r="N231" i="1" s="1"/>
  <c r="G231" i="1"/>
  <c r="F231" i="1"/>
  <c r="F232" i="1" s="1"/>
  <c r="E231" i="1"/>
  <c r="E232" i="1" s="1"/>
  <c r="D231" i="1"/>
  <c r="D232" i="1" s="1"/>
  <c r="C231" i="1"/>
  <c r="C232" i="1" s="1"/>
  <c r="B231" i="1"/>
  <c r="N228" i="1"/>
  <c r="H228" i="1"/>
  <c r="N227" i="1"/>
  <c r="H227" i="1"/>
  <c r="T219" i="1"/>
  <c r="T220" i="1" s="1"/>
  <c r="S219" i="1"/>
  <c r="S220" i="1" s="1"/>
  <c r="R219" i="1"/>
  <c r="R220" i="1" s="1"/>
  <c r="Q219" i="1"/>
  <c r="Q220" i="1" s="1"/>
  <c r="P219" i="1"/>
  <c r="P220" i="1" s="1"/>
  <c r="O219" i="1"/>
  <c r="O220" i="1" s="1"/>
  <c r="M219" i="1"/>
  <c r="M220" i="1" s="1"/>
  <c r="L219" i="1"/>
  <c r="L220" i="1" s="1"/>
  <c r="K219" i="1"/>
  <c r="K220" i="1" s="1"/>
  <c r="J219" i="1"/>
  <c r="J220" i="1" s="1"/>
  <c r="I219" i="1"/>
  <c r="I220" i="1" s="1"/>
  <c r="G219" i="1"/>
  <c r="F219" i="1"/>
  <c r="F220" i="1" s="1"/>
  <c r="E219" i="1"/>
  <c r="E220" i="1" s="1"/>
  <c r="D219" i="1"/>
  <c r="D220" i="1" s="1"/>
  <c r="C219" i="1"/>
  <c r="C220" i="1" s="1"/>
  <c r="B219" i="1"/>
  <c r="B220" i="1" s="1"/>
  <c r="N218" i="1"/>
  <c r="H218" i="1"/>
  <c r="N217" i="1"/>
  <c r="H217" i="1"/>
  <c r="N216" i="1"/>
  <c r="H216" i="1"/>
  <c r="N215" i="1"/>
  <c r="H215" i="1"/>
  <c r="T195" i="1"/>
  <c r="S195" i="1"/>
  <c r="R195" i="1"/>
  <c r="Q195" i="1"/>
  <c r="P195" i="1"/>
  <c r="O195" i="1"/>
  <c r="M195" i="1"/>
  <c r="L195" i="1"/>
  <c r="K195" i="1"/>
  <c r="J195" i="1"/>
  <c r="I195" i="1"/>
  <c r="N195" i="1" s="1"/>
  <c r="G195" i="1"/>
  <c r="F195" i="1"/>
  <c r="E195" i="1"/>
  <c r="D195" i="1"/>
  <c r="C195" i="1"/>
  <c r="B195" i="1"/>
  <c r="T194" i="1"/>
  <c r="S194" i="1"/>
  <c r="R194" i="1"/>
  <c r="Q194" i="1"/>
  <c r="P194" i="1"/>
  <c r="O194" i="1"/>
  <c r="M194" i="1"/>
  <c r="L194" i="1"/>
  <c r="K194" i="1"/>
  <c r="J194" i="1"/>
  <c r="I194" i="1"/>
  <c r="N194" i="1" s="1"/>
  <c r="G194" i="1"/>
  <c r="F194" i="1"/>
  <c r="E194" i="1"/>
  <c r="D194" i="1"/>
  <c r="C194" i="1"/>
  <c r="B194" i="1"/>
  <c r="M187" i="1"/>
  <c r="L187" i="1"/>
  <c r="K187" i="1"/>
  <c r="J187" i="1"/>
  <c r="I187" i="1"/>
  <c r="N187" i="1" s="1"/>
  <c r="G187" i="1"/>
  <c r="F187" i="1"/>
  <c r="E187" i="1"/>
  <c r="D187" i="1"/>
  <c r="C187" i="1"/>
  <c r="B187" i="1"/>
  <c r="N186" i="1"/>
  <c r="H186" i="1"/>
  <c r="N185" i="1"/>
  <c r="H185" i="1"/>
  <c r="M178" i="1"/>
  <c r="L178" i="1"/>
  <c r="K178" i="1"/>
  <c r="J178" i="1"/>
  <c r="I178" i="1"/>
  <c r="N178" i="1" s="1"/>
  <c r="G178" i="1"/>
  <c r="F178" i="1"/>
  <c r="E178" i="1"/>
  <c r="D178" i="1"/>
  <c r="C178" i="1"/>
  <c r="B178" i="1"/>
  <c r="N177" i="1"/>
  <c r="H177" i="1"/>
  <c r="N176" i="1"/>
  <c r="H176" i="1"/>
  <c r="T157" i="1"/>
  <c r="S157" i="1"/>
  <c r="R157" i="1"/>
  <c r="Q157" i="1"/>
  <c r="P157" i="1"/>
  <c r="O157" i="1"/>
  <c r="M157" i="1"/>
  <c r="L157" i="1"/>
  <c r="K157" i="1"/>
  <c r="J157" i="1"/>
  <c r="I157" i="1"/>
  <c r="N157" i="1" s="1"/>
  <c r="G157" i="1"/>
  <c r="F157" i="1"/>
  <c r="E157" i="1"/>
  <c r="D157" i="1"/>
  <c r="C157" i="1"/>
  <c r="B157" i="1"/>
  <c r="T156" i="1"/>
  <c r="S156" i="1"/>
  <c r="R156" i="1"/>
  <c r="Q156" i="1"/>
  <c r="P156" i="1"/>
  <c r="O156" i="1"/>
  <c r="M156" i="1"/>
  <c r="L156" i="1"/>
  <c r="K156" i="1"/>
  <c r="J156" i="1"/>
  <c r="I156" i="1"/>
  <c r="N156" i="1" s="1"/>
  <c r="G156" i="1"/>
  <c r="F156" i="1"/>
  <c r="E156" i="1"/>
  <c r="D156" i="1"/>
  <c r="C156" i="1"/>
  <c r="B156" i="1"/>
  <c r="T155" i="1"/>
  <c r="S155" i="1"/>
  <c r="R155" i="1"/>
  <c r="Q155" i="1"/>
  <c r="P155" i="1"/>
  <c r="O155" i="1"/>
  <c r="M155" i="1"/>
  <c r="L155" i="1"/>
  <c r="K155" i="1"/>
  <c r="J155" i="1"/>
  <c r="I155" i="1"/>
  <c r="N155" i="1" s="1"/>
  <c r="G155" i="1"/>
  <c r="F155" i="1"/>
  <c r="E155" i="1"/>
  <c r="D155" i="1"/>
  <c r="C155" i="1"/>
  <c r="B155" i="1"/>
  <c r="T154" i="1"/>
  <c r="S154" i="1"/>
  <c r="R154" i="1"/>
  <c r="Q154" i="1"/>
  <c r="P154" i="1"/>
  <c r="O154" i="1"/>
  <c r="M154" i="1"/>
  <c r="L154" i="1"/>
  <c r="K154" i="1"/>
  <c r="J154" i="1"/>
  <c r="I154" i="1"/>
  <c r="N154" i="1" s="1"/>
  <c r="G154" i="1"/>
  <c r="F154" i="1"/>
  <c r="E154" i="1"/>
  <c r="D154" i="1"/>
  <c r="C154" i="1"/>
  <c r="B154" i="1"/>
  <c r="M147" i="1"/>
  <c r="L147" i="1"/>
  <c r="K147" i="1"/>
  <c r="J147" i="1"/>
  <c r="I147" i="1"/>
  <c r="N147" i="1" s="1"/>
  <c r="G147" i="1"/>
  <c r="F147" i="1"/>
  <c r="E147" i="1"/>
  <c r="D147" i="1"/>
  <c r="C147" i="1"/>
  <c r="B147" i="1"/>
  <c r="N146" i="1"/>
  <c r="H146" i="1"/>
  <c r="N145" i="1"/>
  <c r="H145" i="1"/>
  <c r="N144" i="1"/>
  <c r="H144" i="1"/>
  <c r="N143" i="1"/>
  <c r="H143" i="1"/>
  <c r="M136" i="1"/>
  <c r="L136" i="1"/>
  <c r="K136" i="1"/>
  <c r="J136" i="1"/>
  <c r="I136" i="1"/>
  <c r="N136" i="1" s="1"/>
  <c r="G136" i="1"/>
  <c r="F136" i="1"/>
  <c r="E136" i="1"/>
  <c r="D136" i="1"/>
  <c r="C136" i="1"/>
  <c r="B136" i="1"/>
  <c r="N135" i="1"/>
  <c r="H135" i="1"/>
  <c r="N134" i="1"/>
  <c r="H134" i="1"/>
  <c r="N133" i="1"/>
  <c r="H133" i="1"/>
  <c r="N132" i="1"/>
  <c r="H132" i="1"/>
  <c r="T113" i="1"/>
  <c r="S113" i="1"/>
  <c r="R113" i="1"/>
  <c r="Q113" i="1"/>
  <c r="P113" i="1"/>
  <c r="O113" i="1"/>
  <c r="M113" i="1"/>
  <c r="K113" i="1"/>
  <c r="J113" i="1"/>
  <c r="I113" i="1"/>
  <c r="G113" i="1"/>
  <c r="F113" i="1"/>
  <c r="E113" i="1"/>
  <c r="D113" i="1"/>
  <c r="C113" i="1"/>
  <c r="B113" i="1"/>
  <c r="T112" i="1"/>
  <c r="S112" i="1"/>
  <c r="R112" i="1"/>
  <c r="Q112" i="1"/>
  <c r="P112" i="1"/>
  <c r="O112" i="1"/>
  <c r="M112" i="1"/>
  <c r="L112" i="1"/>
  <c r="K112" i="1"/>
  <c r="J112" i="1"/>
  <c r="I112" i="1"/>
  <c r="N112" i="1" s="1"/>
  <c r="G112" i="1"/>
  <c r="F112" i="1"/>
  <c r="E112" i="1"/>
  <c r="D112" i="1"/>
  <c r="C112" i="1"/>
  <c r="B112" i="1"/>
  <c r="T111" i="1"/>
  <c r="S111" i="1"/>
  <c r="R111" i="1"/>
  <c r="Q111" i="1"/>
  <c r="P111" i="1"/>
  <c r="O111" i="1"/>
  <c r="M111" i="1"/>
  <c r="L111" i="1"/>
  <c r="K111" i="1"/>
  <c r="J111" i="1"/>
  <c r="I111" i="1"/>
  <c r="N111" i="1" s="1"/>
  <c r="G111" i="1"/>
  <c r="F111" i="1"/>
  <c r="E111" i="1"/>
  <c r="D111" i="1"/>
  <c r="C111" i="1"/>
  <c r="B111" i="1"/>
  <c r="T110" i="1"/>
  <c r="S110" i="1"/>
  <c r="R110" i="1"/>
  <c r="Q110" i="1"/>
  <c r="P110" i="1"/>
  <c r="O110" i="1"/>
  <c r="M110" i="1"/>
  <c r="L110" i="1"/>
  <c r="K110" i="1"/>
  <c r="J110" i="1"/>
  <c r="I110" i="1"/>
  <c r="N110" i="1" s="1"/>
  <c r="G110" i="1"/>
  <c r="F110" i="1"/>
  <c r="E110" i="1"/>
  <c r="D110" i="1"/>
  <c r="C110" i="1"/>
  <c r="B110" i="1"/>
  <c r="T103" i="1"/>
  <c r="S103" i="1"/>
  <c r="R103" i="1"/>
  <c r="Q103" i="1"/>
  <c r="P103" i="1"/>
  <c r="O103" i="1"/>
  <c r="M103" i="1"/>
  <c r="L103" i="1"/>
  <c r="K103" i="1"/>
  <c r="J103" i="1"/>
  <c r="I103" i="1"/>
  <c r="N103" i="1" s="1"/>
  <c r="G103" i="1"/>
  <c r="F103" i="1"/>
  <c r="E103" i="1"/>
  <c r="D103" i="1"/>
  <c r="C103" i="1"/>
  <c r="B103" i="1"/>
  <c r="N101" i="1"/>
  <c r="H101" i="1"/>
  <c r="N100" i="1"/>
  <c r="H100" i="1"/>
  <c r="N99" i="1"/>
  <c r="H99" i="1"/>
  <c r="M92" i="1"/>
  <c r="K92" i="1"/>
  <c r="J92" i="1"/>
  <c r="I92" i="1"/>
  <c r="G92" i="1"/>
  <c r="F92" i="1"/>
  <c r="E92" i="1"/>
  <c r="D92" i="1"/>
  <c r="C92" i="1"/>
  <c r="B92" i="1"/>
  <c r="N91" i="1"/>
  <c r="L91" i="1"/>
  <c r="L113" i="1" s="1"/>
  <c r="H91" i="1"/>
  <c r="N90" i="1"/>
  <c r="H90" i="1"/>
  <c r="N89" i="1"/>
  <c r="H89" i="1"/>
  <c r="N88" i="1"/>
  <c r="H88" i="1"/>
  <c r="T80" i="1"/>
  <c r="T18" i="1" s="1"/>
  <c r="S80" i="1"/>
  <c r="S18" i="1" s="1"/>
  <c r="S19" i="1" s="1"/>
  <c r="R80" i="1"/>
  <c r="R18" i="1" s="1"/>
  <c r="R19" i="1" s="1"/>
  <c r="Q80" i="1"/>
  <c r="Q18" i="1" s="1"/>
  <c r="Q19" i="1" s="1"/>
  <c r="P80" i="1"/>
  <c r="P18" i="1" s="1"/>
  <c r="P19" i="1" s="1"/>
  <c r="O80" i="1"/>
  <c r="O18" i="1" s="1"/>
  <c r="O19" i="1" s="1"/>
  <c r="M80" i="1"/>
  <c r="L80" i="1"/>
  <c r="K80" i="1"/>
  <c r="J80" i="1"/>
  <c r="I80" i="1"/>
  <c r="N80" i="1" s="1"/>
  <c r="G80" i="1"/>
  <c r="F80" i="1"/>
  <c r="E80" i="1"/>
  <c r="D80" i="1"/>
  <c r="C80" i="1"/>
  <c r="B80" i="1"/>
  <c r="T78" i="1"/>
  <c r="S78" i="1"/>
  <c r="Q254" i="1" s="1"/>
  <c r="R78" i="1"/>
  <c r="Q78" i="1"/>
  <c r="P78" i="1"/>
  <c r="O78" i="1"/>
  <c r="M254" i="1" s="1"/>
  <c r="M78" i="1"/>
  <c r="L78" i="1"/>
  <c r="K78" i="1"/>
  <c r="J78" i="1"/>
  <c r="I78" i="1"/>
  <c r="N78" i="1" s="1"/>
  <c r="G78" i="1"/>
  <c r="F78" i="1"/>
  <c r="E78" i="1"/>
  <c r="D78" i="1"/>
  <c r="C78" i="1"/>
  <c r="B78" i="1"/>
  <c r="T77" i="1"/>
  <c r="S77" i="1"/>
  <c r="R77" i="1"/>
  <c r="Q77" i="1"/>
  <c r="P77" i="1"/>
  <c r="O77" i="1"/>
  <c r="M77" i="1"/>
  <c r="L77" i="1"/>
  <c r="K77" i="1"/>
  <c r="J253" i="1" s="1"/>
  <c r="J77" i="1"/>
  <c r="I77" i="1"/>
  <c r="G77" i="1"/>
  <c r="F77" i="1"/>
  <c r="E77" i="1"/>
  <c r="D77" i="1"/>
  <c r="C77" i="1"/>
  <c r="B77" i="1"/>
  <c r="T76" i="1"/>
  <c r="S76" i="1"/>
  <c r="R76" i="1"/>
  <c r="Q76" i="1"/>
  <c r="O252" i="1" s="1"/>
  <c r="P76" i="1"/>
  <c r="O76" i="1"/>
  <c r="J76" i="1"/>
  <c r="I76" i="1"/>
  <c r="G76" i="1"/>
  <c r="U76" i="1" s="1"/>
  <c r="F76" i="1"/>
  <c r="E76" i="1"/>
  <c r="D76" i="1"/>
  <c r="C76" i="1"/>
  <c r="B76" i="1"/>
  <c r="T74" i="1"/>
  <c r="S74" i="1"/>
  <c r="R74" i="1"/>
  <c r="Q74" i="1"/>
  <c r="P74" i="1"/>
  <c r="O74" i="1"/>
  <c r="M74" i="1"/>
  <c r="L74" i="1"/>
  <c r="K74" i="1"/>
  <c r="J74" i="1"/>
  <c r="I74" i="1"/>
  <c r="N74" i="1" s="1"/>
  <c r="G74" i="1"/>
  <c r="F74" i="1"/>
  <c r="E74" i="1"/>
  <c r="D74" i="1"/>
  <c r="C74" i="1"/>
  <c r="B74" i="1"/>
  <c r="T72" i="1"/>
  <c r="S72" i="1"/>
  <c r="R72" i="1"/>
  <c r="Q72" i="1"/>
  <c r="P72" i="1"/>
  <c r="O72" i="1"/>
  <c r="M72" i="1"/>
  <c r="L72" i="1"/>
  <c r="K72" i="1"/>
  <c r="J72" i="1"/>
  <c r="I72" i="1"/>
  <c r="G72" i="1"/>
  <c r="F72" i="1"/>
  <c r="E72" i="1"/>
  <c r="D72" i="1"/>
  <c r="C72" i="1"/>
  <c r="B72" i="1"/>
  <c r="T63" i="1"/>
  <c r="S63" i="1"/>
  <c r="R63" i="1"/>
  <c r="Q63" i="1"/>
  <c r="P63" i="1"/>
  <c r="O63" i="1"/>
  <c r="J63" i="1"/>
  <c r="I63" i="1"/>
  <c r="G63" i="1"/>
  <c r="U63" i="1" s="1"/>
  <c r="D65" i="1"/>
  <c r="N61" i="1"/>
  <c r="H61" i="1"/>
  <c r="K60" i="1"/>
  <c r="K76" i="1" s="1"/>
  <c r="H60" i="1"/>
  <c r="C65" i="1"/>
  <c r="N58" i="1"/>
  <c r="H58" i="1"/>
  <c r="N56" i="1"/>
  <c r="H56" i="1"/>
  <c r="N48" i="1"/>
  <c r="H48" i="1"/>
  <c r="M47" i="1"/>
  <c r="M49" i="1" s="1"/>
  <c r="L47" i="1"/>
  <c r="K47" i="1"/>
  <c r="J47" i="1"/>
  <c r="J49" i="1" s="1"/>
  <c r="I47" i="1"/>
  <c r="N47" i="1" s="1"/>
  <c r="G47" i="1"/>
  <c r="U47" i="1" s="1"/>
  <c r="N46" i="1"/>
  <c r="H46" i="1"/>
  <c r="N45" i="1"/>
  <c r="H45" i="1"/>
  <c r="N44" i="1"/>
  <c r="H44" i="1"/>
  <c r="E49" i="1"/>
  <c r="D49" i="1"/>
  <c r="N42" i="1"/>
  <c r="H42" i="1"/>
  <c r="N40" i="1"/>
  <c r="H40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18" i="1"/>
  <c r="H18" i="1"/>
  <c r="M17" i="1"/>
  <c r="M19" i="1" s="1"/>
  <c r="L17" i="1"/>
  <c r="K17" i="1"/>
  <c r="K19" i="1" s="1"/>
  <c r="J33" i="1" s="1"/>
  <c r="J17" i="1"/>
  <c r="I17" i="1"/>
  <c r="I19" i="1" s="1"/>
  <c r="G17" i="1"/>
  <c r="E19" i="1"/>
  <c r="D19" i="1"/>
  <c r="C19" i="1"/>
  <c r="C31" i="1" s="1"/>
  <c r="N16" i="1"/>
  <c r="H16" i="1"/>
  <c r="N15" i="1"/>
  <c r="H15" i="1"/>
  <c r="N14" i="1"/>
  <c r="H14" i="1"/>
  <c r="N13" i="1"/>
  <c r="H13" i="1"/>
  <c r="N12" i="1"/>
  <c r="H12" i="1"/>
  <c r="R505" i="1" l="1"/>
  <c r="Q505" i="1"/>
  <c r="P505" i="1"/>
  <c r="O505" i="1"/>
  <c r="M505" i="1"/>
  <c r="B382" i="1"/>
  <c r="F382" i="1"/>
  <c r="J382" i="1"/>
  <c r="I379" i="1"/>
  <c r="D252" i="1"/>
  <c r="C381" i="1"/>
  <c r="K381" i="1"/>
  <c r="B75" i="1"/>
  <c r="B251" i="1" s="1"/>
  <c r="F75" i="1"/>
  <c r="K75" i="1"/>
  <c r="T19" i="1"/>
  <c r="R33" i="1" s="1"/>
  <c r="U18" i="1"/>
  <c r="U110" i="1"/>
  <c r="Q31" i="1"/>
  <c r="U287" i="1"/>
  <c r="C252" i="1"/>
  <c r="R114" i="1"/>
  <c r="P124" i="1" s="1"/>
  <c r="U111" i="1"/>
  <c r="U349" i="1"/>
  <c r="U359" i="1"/>
  <c r="U371" i="1"/>
  <c r="U448" i="1"/>
  <c r="U17" i="1"/>
  <c r="Q465" i="1"/>
  <c r="T65" i="1"/>
  <c r="N113" i="1"/>
  <c r="U147" i="1"/>
  <c r="H154" i="1"/>
  <c r="U157" i="1"/>
  <c r="R196" i="1"/>
  <c r="P203" i="1" s="1"/>
  <c r="U195" i="1"/>
  <c r="P65" i="1"/>
  <c r="U112" i="1"/>
  <c r="S196" i="1"/>
  <c r="Q204" i="1" s="1"/>
  <c r="T75" i="1"/>
  <c r="R251" i="1" s="1"/>
  <c r="P75" i="1"/>
  <c r="I49" i="1"/>
  <c r="N49" i="1" s="1"/>
  <c r="C75" i="1"/>
  <c r="C251" i="1" s="1"/>
  <c r="L75" i="1"/>
  <c r="K251" i="1" s="1"/>
  <c r="Q75" i="1"/>
  <c r="O251" i="1" s="1"/>
  <c r="O253" i="1"/>
  <c r="J254" i="1"/>
  <c r="N254" i="1"/>
  <c r="R254" i="1"/>
  <c r="U92" i="1"/>
  <c r="U136" i="1"/>
  <c r="U156" i="1"/>
  <c r="U194" i="1"/>
  <c r="D532" i="1"/>
  <c r="D534" i="1" s="1"/>
  <c r="L532" i="1"/>
  <c r="L534" i="1" s="1"/>
  <c r="P532" i="1"/>
  <c r="P534" i="1" s="1"/>
  <c r="O243" i="1"/>
  <c r="S243" i="1"/>
  <c r="S244" i="1" s="1"/>
  <c r="U242" i="1"/>
  <c r="H267" i="1"/>
  <c r="U286" i="1"/>
  <c r="U356" i="1"/>
  <c r="C372" i="1"/>
  <c r="L372" i="1"/>
  <c r="O449" i="1"/>
  <c r="S449" i="1"/>
  <c r="L480" i="1"/>
  <c r="P480" i="1"/>
  <c r="U77" i="1"/>
  <c r="U103" i="1"/>
  <c r="U154" i="1"/>
  <c r="U178" i="1"/>
  <c r="U239" i="1"/>
  <c r="U267" i="1"/>
  <c r="U326" i="1"/>
  <c r="U357" i="1"/>
  <c r="U369" i="1"/>
  <c r="U459" i="1"/>
  <c r="H63" i="1"/>
  <c r="E75" i="1"/>
  <c r="E251" i="1" s="1"/>
  <c r="O75" i="1"/>
  <c r="S75" i="1"/>
  <c r="Q251" i="1" s="1"/>
  <c r="H286" i="1"/>
  <c r="M449" i="1"/>
  <c r="R449" i="1"/>
  <c r="J465" i="1"/>
  <c r="S465" i="1"/>
  <c r="J75" i="1"/>
  <c r="I251" i="1" s="1"/>
  <c r="U113" i="1"/>
  <c r="I75" i="1"/>
  <c r="M75" i="1"/>
  <c r="R75" i="1"/>
  <c r="P251" i="1" s="1"/>
  <c r="U74" i="1"/>
  <c r="H253" i="1"/>
  <c r="C254" i="1"/>
  <c r="U155" i="1"/>
  <c r="U187" i="1"/>
  <c r="U240" i="1"/>
  <c r="U278" i="1"/>
  <c r="U358" i="1"/>
  <c r="U370" i="1"/>
  <c r="U419" i="1"/>
  <c r="L449" i="1"/>
  <c r="Q449" i="1"/>
  <c r="I465" i="1"/>
  <c r="M465" i="1"/>
  <c r="R465" i="1"/>
  <c r="U464" i="1"/>
  <c r="G525" i="1"/>
  <c r="U515" i="1"/>
  <c r="G505" i="1"/>
  <c r="U495" i="1"/>
  <c r="H464" i="1"/>
  <c r="G449" i="1"/>
  <c r="U443" i="1"/>
  <c r="H419" i="1"/>
  <c r="U409" i="1"/>
  <c r="G338" i="1"/>
  <c r="U338" i="1" s="1"/>
  <c r="U337" i="1"/>
  <c r="G372" i="1"/>
  <c r="U368" i="1"/>
  <c r="G315" i="1"/>
  <c r="U315" i="1" s="1"/>
  <c r="U314" i="1"/>
  <c r="H285" i="1"/>
  <c r="U285" i="1"/>
  <c r="H288" i="1"/>
  <c r="U288" i="1"/>
  <c r="G232" i="1"/>
  <c r="U232" i="1" s="1"/>
  <c r="U231" i="1"/>
  <c r="D253" i="1"/>
  <c r="H240" i="1"/>
  <c r="G381" i="1"/>
  <c r="U241" i="1"/>
  <c r="G220" i="1"/>
  <c r="U220" i="1" s="1"/>
  <c r="U219" i="1"/>
  <c r="H156" i="1"/>
  <c r="H47" i="1"/>
  <c r="H80" i="1"/>
  <c r="U80" i="1"/>
  <c r="H78" i="1"/>
  <c r="G254" i="1"/>
  <c r="U78" i="1"/>
  <c r="G65" i="1"/>
  <c r="G75" i="1"/>
  <c r="U75" i="1" s="1"/>
  <c r="U72" i="1"/>
  <c r="D75" i="1"/>
  <c r="D251" i="1" s="1"/>
  <c r="E79" i="1"/>
  <c r="I79" i="1"/>
  <c r="H77" i="1"/>
  <c r="C196" i="1"/>
  <c r="C204" i="1" s="1"/>
  <c r="H195" i="1"/>
  <c r="K532" i="1"/>
  <c r="K534" i="1" s="1"/>
  <c r="D360" i="1"/>
  <c r="D361" i="1" s="1"/>
  <c r="R360" i="1"/>
  <c r="H358" i="1"/>
  <c r="E465" i="1"/>
  <c r="N459" i="1"/>
  <c r="C49" i="1"/>
  <c r="G49" i="1"/>
  <c r="L49" i="1"/>
  <c r="H76" i="1"/>
  <c r="N77" i="1"/>
  <c r="H92" i="1"/>
  <c r="I114" i="1"/>
  <c r="H123" i="1" s="1"/>
  <c r="H136" i="1"/>
  <c r="Q158" i="1"/>
  <c r="O168" i="1" s="1"/>
  <c r="H194" i="1"/>
  <c r="T196" i="1"/>
  <c r="R204" i="1" s="1"/>
  <c r="C532" i="1"/>
  <c r="C534" i="1" s="1"/>
  <c r="M243" i="1"/>
  <c r="M244" i="1" s="1"/>
  <c r="R253" i="1"/>
  <c r="P289" i="1"/>
  <c r="N299" i="1" s="1"/>
  <c r="T289" i="1"/>
  <c r="R298" i="1" s="1"/>
  <c r="O391" i="1"/>
  <c r="I392" i="1"/>
  <c r="M392" i="1"/>
  <c r="Q392" i="1"/>
  <c r="H17" i="1"/>
  <c r="B49" i="1"/>
  <c r="F49" i="1"/>
  <c r="K49" i="1"/>
  <c r="E65" i="1"/>
  <c r="J65" i="1"/>
  <c r="R65" i="1"/>
  <c r="J532" i="1"/>
  <c r="J534" i="1" s="1"/>
  <c r="B360" i="1"/>
  <c r="B361" i="1" s="1"/>
  <c r="F360" i="1"/>
  <c r="F361" i="1" s="1"/>
  <c r="C393" i="1"/>
  <c r="G393" i="1"/>
  <c r="K393" i="1"/>
  <c r="O393" i="1"/>
  <c r="I394" i="1"/>
  <c r="C475" i="1"/>
  <c r="G475" i="1"/>
  <c r="N92" i="1"/>
  <c r="O254" i="1"/>
  <c r="H278" i="1"/>
  <c r="H287" i="1"/>
  <c r="G426" i="1"/>
  <c r="J449" i="1"/>
  <c r="J475" i="1"/>
  <c r="D480" i="1"/>
  <c r="K480" i="1"/>
  <c r="C379" i="1"/>
  <c r="G379" i="1"/>
  <c r="M380" i="1"/>
  <c r="Q380" i="1"/>
  <c r="M382" i="1"/>
  <c r="Q382" i="1"/>
  <c r="E392" i="1"/>
  <c r="E394" i="1"/>
  <c r="M394" i="1"/>
  <c r="Q394" i="1"/>
  <c r="I409" i="1"/>
  <c r="H430" i="1" s="1"/>
  <c r="Q409" i="1"/>
  <c r="N480" i="1"/>
  <c r="R480" i="1"/>
  <c r="T243" i="1"/>
  <c r="T244" i="1" s="1"/>
  <c r="G19" i="1"/>
  <c r="B65" i="1"/>
  <c r="F65" i="1"/>
  <c r="S65" i="1"/>
  <c r="H74" i="1"/>
  <c r="P79" i="1"/>
  <c r="T79" i="1"/>
  <c r="H103" i="1"/>
  <c r="M114" i="1"/>
  <c r="Q114" i="1"/>
  <c r="O123" i="1" s="1"/>
  <c r="H111" i="1"/>
  <c r="H147" i="1"/>
  <c r="L158" i="1"/>
  <c r="K168" i="1" s="1"/>
  <c r="P158" i="1"/>
  <c r="N168" i="1" s="1"/>
  <c r="T158" i="1"/>
  <c r="R165" i="1" s="1"/>
  <c r="O166" i="1"/>
  <c r="L196" i="1"/>
  <c r="K204" i="1" s="1"/>
  <c r="Q196" i="1"/>
  <c r="O204" i="1" s="1"/>
  <c r="M532" i="1"/>
  <c r="M534" i="1" s="1"/>
  <c r="Q532" i="1"/>
  <c r="Q534" i="1" s="1"/>
  <c r="E252" i="1"/>
  <c r="I252" i="1"/>
  <c r="B253" i="1"/>
  <c r="F253" i="1"/>
  <c r="K254" i="1"/>
  <c r="K289" i="1"/>
  <c r="J297" i="1" s="1"/>
  <c r="O289" i="1"/>
  <c r="M299" i="1" s="1"/>
  <c r="S289" i="1"/>
  <c r="Q298" i="1" s="1"/>
  <c r="H326" i="1"/>
  <c r="J379" i="1"/>
  <c r="J381" i="1"/>
  <c r="B372" i="1"/>
  <c r="F372" i="1"/>
  <c r="K372" i="1"/>
  <c r="N391" i="1"/>
  <c r="R391" i="1"/>
  <c r="D392" i="1"/>
  <c r="L392" i="1"/>
  <c r="P392" i="1"/>
  <c r="B393" i="1"/>
  <c r="F393" i="1"/>
  <c r="J393" i="1"/>
  <c r="N393" i="1"/>
  <c r="R393" i="1"/>
  <c r="L394" i="1"/>
  <c r="O409" i="1"/>
  <c r="M430" i="1" s="1"/>
  <c r="C426" i="1"/>
  <c r="B475" i="1"/>
  <c r="F475" i="1"/>
  <c r="P481" i="1"/>
  <c r="C480" i="1"/>
  <c r="G480" i="1"/>
  <c r="J480" i="1"/>
  <c r="M480" i="1"/>
  <c r="Q480" i="1"/>
  <c r="J31" i="1"/>
  <c r="K79" i="1"/>
  <c r="G79" i="1"/>
  <c r="M252" i="1"/>
  <c r="S79" i="1"/>
  <c r="Q255" i="1" s="1"/>
  <c r="N253" i="1"/>
  <c r="P114" i="1"/>
  <c r="N122" i="1" s="1"/>
  <c r="T114" i="1"/>
  <c r="R121" i="1" s="1"/>
  <c r="P122" i="1"/>
  <c r="K158" i="1"/>
  <c r="J168" i="1" s="1"/>
  <c r="O158" i="1"/>
  <c r="M165" i="1" s="1"/>
  <c r="S158" i="1"/>
  <c r="Q168" i="1" s="1"/>
  <c r="E532" i="1"/>
  <c r="E534" i="1" s="1"/>
  <c r="F532" i="1"/>
  <c r="F534" i="1" s="1"/>
  <c r="H252" i="1"/>
  <c r="Q243" i="1"/>
  <c r="Q244" i="1" s="1"/>
  <c r="P253" i="1"/>
  <c r="I243" i="1"/>
  <c r="I244" i="1" s="1"/>
  <c r="H349" i="1"/>
  <c r="C360" i="1"/>
  <c r="G360" i="1"/>
  <c r="H360" i="1" s="1"/>
  <c r="M381" i="1"/>
  <c r="Q381" i="1"/>
  <c r="C382" i="1"/>
  <c r="G382" i="1"/>
  <c r="E391" i="1"/>
  <c r="J372" i="1"/>
  <c r="M391" i="1"/>
  <c r="Q391" i="1"/>
  <c r="C392" i="1"/>
  <c r="G392" i="1"/>
  <c r="K392" i="1"/>
  <c r="O392" i="1"/>
  <c r="E393" i="1"/>
  <c r="C394" i="1"/>
  <c r="G394" i="1"/>
  <c r="K394" i="1"/>
  <c r="O394" i="1"/>
  <c r="E409" i="1"/>
  <c r="E430" i="1" s="1"/>
  <c r="M409" i="1"/>
  <c r="B449" i="1"/>
  <c r="F449" i="1"/>
  <c r="K449" i="1"/>
  <c r="P449" i="1"/>
  <c r="T449" i="1"/>
  <c r="B480" i="1"/>
  <c r="F480" i="1"/>
  <c r="I480" i="1"/>
  <c r="H525" i="1"/>
  <c r="N17" i="1"/>
  <c r="I65" i="1"/>
  <c r="Q65" i="1"/>
  <c r="B79" i="1"/>
  <c r="B81" i="1" s="1"/>
  <c r="F79" i="1"/>
  <c r="J79" i="1"/>
  <c r="R79" i="1"/>
  <c r="C253" i="1"/>
  <c r="G253" i="1"/>
  <c r="H187" i="1"/>
  <c r="J196" i="1"/>
  <c r="I203" i="1" s="1"/>
  <c r="O196" i="1"/>
  <c r="M203" i="1" s="1"/>
  <c r="H219" i="1"/>
  <c r="O532" i="1"/>
  <c r="O534" i="1" s="1"/>
  <c r="H231" i="1"/>
  <c r="O244" i="1"/>
  <c r="C243" i="1"/>
  <c r="G243" i="1"/>
  <c r="G244" i="1" s="1"/>
  <c r="L243" i="1"/>
  <c r="L244" i="1" s="1"/>
  <c r="L253" i="1"/>
  <c r="E254" i="1"/>
  <c r="I254" i="1"/>
  <c r="D243" i="1"/>
  <c r="D244" i="1" s="1"/>
  <c r="I289" i="1"/>
  <c r="H297" i="1" s="1"/>
  <c r="M289" i="1"/>
  <c r="L299" i="1" s="1"/>
  <c r="Q289" i="1"/>
  <c r="O298" i="1" s="1"/>
  <c r="J380" i="1"/>
  <c r="D391" i="1"/>
  <c r="H391" i="1"/>
  <c r="L391" i="1"/>
  <c r="P391" i="1"/>
  <c r="D393" i="1"/>
  <c r="L393" i="1"/>
  <c r="P393" i="1"/>
  <c r="B394" i="1"/>
  <c r="F394" i="1"/>
  <c r="J394" i="1"/>
  <c r="N394" i="1"/>
  <c r="R394" i="1"/>
  <c r="K409" i="1"/>
  <c r="J430" i="1" s="1"/>
  <c r="S409" i="1"/>
  <c r="Q430" i="1" s="1"/>
  <c r="H448" i="1"/>
  <c r="D475" i="1"/>
  <c r="H459" i="1"/>
  <c r="K475" i="1"/>
  <c r="N475" i="1"/>
  <c r="R475" i="1"/>
  <c r="E480" i="1"/>
  <c r="O480" i="1"/>
  <c r="M525" i="1"/>
  <c r="N72" i="1"/>
  <c r="H72" i="1"/>
  <c r="E31" i="1"/>
  <c r="E33" i="1"/>
  <c r="E29" i="1"/>
  <c r="D29" i="1"/>
  <c r="D33" i="1"/>
  <c r="D31" i="1"/>
  <c r="H29" i="1"/>
  <c r="H33" i="1"/>
  <c r="N19" i="1"/>
  <c r="L29" i="1"/>
  <c r="L33" i="1"/>
  <c r="J251" i="1"/>
  <c r="R532" i="1"/>
  <c r="R534" i="1" s="1"/>
  <c r="P123" i="1"/>
  <c r="N532" i="1"/>
  <c r="N534" i="1" s="1"/>
  <c r="O124" i="1"/>
  <c r="N220" i="1"/>
  <c r="L114" i="1"/>
  <c r="K121" i="1" s="1"/>
  <c r="F251" i="1"/>
  <c r="F19" i="1"/>
  <c r="J19" i="1"/>
  <c r="P31" i="1"/>
  <c r="M29" i="1"/>
  <c r="H31" i="1"/>
  <c r="L31" i="1"/>
  <c r="C33" i="1"/>
  <c r="O65" i="1"/>
  <c r="C79" i="1"/>
  <c r="O79" i="1"/>
  <c r="L19" i="1"/>
  <c r="K430" i="1" s="1"/>
  <c r="N31" i="1"/>
  <c r="C29" i="1"/>
  <c r="M33" i="1"/>
  <c r="L60" i="1"/>
  <c r="Q79" i="1"/>
  <c r="L92" i="1"/>
  <c r="H110" i="1"/>
  <c r="H112" i="1"/>
  <c r="H113" i="1"/>
  <c r="D114" i="1"/>
  <c r="P121" i="1"/>
  <c r="C158" i="1"/>
  <c r="C168" i="1" s="1"/>
  <c r="G158" i="1"/>
  <c r="O165" i="1"/>
  <c r="D196" i="1"/>
  <c r="D203" i="1" s="1"/>
  <c r="I196" i="1"/>
  <c r="H204" i="1" s="1"/>
  <c r="N219" i="1"/>
  <c r="I232" i="1"/>
  <c r="N232" i="1" s="1"/>
  <c r="H239" i="1"/>
  <c r="N252" i="1"/>
  <c r="R252" i="1"/>
  <c r="H241" i="1"/>
  <c r="D254" i="1"/>
  <c r="H242" i="1"/>
  <c r="E243" i="1"/>
  <c r="E255" i="1" s="1"/>
  <c r="J243" i="1"/>
  <c r="P243" i="1"/>
  <c r="G252" i="1"/>
  <c r="Q252" i="1"/>
  <c r="K253" i="1"/>
  <c r="J299" i="1"/>
  <c r="K379" i="1"/>
  <c r="O379" i="1"/>
  <c r="E380" i="1"/>
  <c r="I380" i="1"/>
  <c r="O381" i="1"/>
  <c r="E382" i="1"/>
  <c r="I382" i="1"/>
  <c r="Q481" i="1"/>
  <c r="J296" i="1"/>
  <c r="M297" i="1"/>
  <c r="J29" i="1"/>
  <c r="C114" i="1"/>
  <c r="C122" i="1" s="1"/>
  <c r="G114" i="1"/>
  <c r="K114" i="1"/>
  <c r="J122" i="1" s="1"/>
  <c r="O114" i="1"/>
  <c r="M122" i="1" s="1"/>
  <c r="S114" i="1"/>
  <c r="Q121" i="1" s="1"/>
  <c r="B158" i="1"/>
  <c r="B165" i="1" s="1"/>
  <c r="F158" i="1"/>
  <c r="F169" i="1" s="1"/>
  <c r="J158" i="1"/>
  <c r="I168" i="1" s="1"/>
  <c r="R158" i="1"/>
  <c r="P166" i="1" s="1"/>
  <c r="M196" i="1"/>
  <c r="L203" i="1" s="1"/>
  <c r="B232" i="1"/>
  <c r="J252" i="1"/>
  <c r="M253" i="1"/>
  <c r="Q253" i="1"/>
  <c r="N243" i="1"/>
  <c r="L251" i="1"/>
  <c r="P252" i="1"/>
  <c r="B379" i="1"/>
  <c r="F379" i="1"/>
  <c r="N379" i="1"/>
  <c r="R379" i="1"/>
  <c r="L380" i="1"/>
  <c r="B381" i="1"/>
  <c r="F381" i="1"/>
  <c r="N381" i="1"/>
  <c r="R381" i="1"/>
  <c r="D382" i="1"/>
  <c r="L382" i="1"/>
  <c r="P382" i="1"/>
  <c r="K63" i="1"/>
  <c r="K65" i="1" s="1"/>
  <c r="D79" i="1"/>
  <c r="B19" i="1"/>
  <c r="B114" i="1"/>
  <c r="B123" i="1" s="1"/>
  <c r="F114" i="1"/>
  <c r="F122" i="1" s="1"/>
  <c r="J114" i="1"/>
  <c r="I123" i="1" s="1"/>
  <c r="E158" i="1"/>
  <c r="E168" i="1" s="1"/>
  <c r="I158" i="1"/>
  <c r="M158" i="1"/>
  <c r="L165" i="1" s="1"/>
  <c r="G196" i="1"/>
  <c r="I532" i="1"/>
  <c r="I534" i="1" s="1"/>
  <c r="B252" i="1"/>
  <c r="F252" i="1"/>
  <c r="I253" i="1"/>
  <c r="P254" i="1"/>
  <c r="B243" i="1"/>
  <c r="R243" i="1"/>
  <c r="B254" i="1"/>
  <c r="E379" i="1"/>
  <c r="K380" i="1"/>
  <c r="O380" i="1"/>
  <c r="E381" i="1"/>
  <c r="I381" i="1"/>
  <c r="K382" i="1"/>
  <c r="O382" i="1"/>
  <c r="L430" i="1"/>
  <c r="M31" i="1"/>
  <c r="E114" i="1"/>
  <c r="E121" i="1" s="1"/>
  <c r="H155" i="1"/>
  <c r="H157" i="1"/>
  <c r="D158" i="1"/>
  <c r="D167" i="1" s="1"/>
  <c r="H178" i="1"/>
  <c r="E196" i="1"/>
  <c r="E203" i="1" s="1"/>
  <c r="K196" i="1"/>
  <c r="J204" i="1" s="1"/>
  <c r="P196" i="1"/>
  <c r="N204" i="1" s="1"/>
  <c r="E253" i="1"/>
  <c r="H254" i="1"/>
  <c r="L254" i="1"/>
  <c r="F243" i="1"/>
  <c r="F254" i="1"/>
  <c r="D379" i="1"/>
  <c r="L379" i="1"/>
  <c r="R361" i="1"/>
  <c r="N380" i="1"/>
  <c r="R380" i="1"/>
  <c r="D381" i="1"/>
  <c r="H381" i="1"/>
  <c r="L381" i="1"/>
  <c r="P381" i="1"/>
  <c r="C430" i="1"/>
  <c r="B289" i="1"/>
  <c r="B296" i="1" s="1"/>
  <c r="F289" i="1"/>
  <c r="F298" i="1" s="1"/>
  <c r="J289" i="1"/>
  <c r="I298" i="1" s="1"/>
  <c r="R289" i="1"/>
  <c r="P298" i="1" s="1"/>
  <c r="I315" i="1"/>
  <c r="N315" i="1" s="1"/>
  <c r="I338" i="1"/>
  <c r="N338" i="1" s="1"/>
  <c r="E360" i="1"/>
  <c r="I360" i="1"/>
  <c r="I361" i="1" s="1"/>
  <c r="M360" i="1"/>
  <c r="Q360" i="1"/>
  <c r="E372" i="1"/>
  <c r="I372" i="1"/>
  <c r="M372" i="1"/>
  <c r="Q372" i="1"/>
  <c r="M379" i="1"/>
  <c r="Q379" i="1"/>
  <c r="H380" i="1"/>
  <c r="C391" i="1"/>
  <c r="G391" i="1"/>
  <c r="K391" i="1"/>
  <c r="B392" i="1"/>
  <c r="F392" i="1"/>
  <c r="J392" i="1"/>
  <c r="N392" i="1"/>
  <c r="R392" i="1"/>
  <c r="I393" i="1"/>
  <c r="M393" i="1"/>
  <c r="Q393" i="1"/>
  <c r="D394" i="1"/>
  <c r="H394" i="1"/>
  <c r="P394" i="1"/>
  <c r="K426" i="1"/>
  <c r="E449" i="1"/>
  <c r="E481" i="1" s="1"/>
  <c r="I449" i="1"/>
  <c r="N449" i="1" s="1"/>
  <c r="D465" i="1"/>
  <c r="D481" i="1" s="1"/>
  <c r="L465" i="1"/>
  <c r="K481" i="1" s="1"/>
  <c r="P465" i="1"/>
  <c r="T465" i="1"/>
  <c r="I475" i="1"/>
  <c r="M475" i="1"/>
  <c r="Q475" i="1"/>
  <c r="H480" i="1"/>
  <c r="H515" i="1"/>
  <c r="B196" i="1"/>
  <c r="B203" i="1" s="1"/>
  <c r="F196" i="1"/>
  <c r="F204" i="1" s="1"/>
  <c r="K243" i="1"/>
  <c r="E289" i="1"/>
  <c r="H314" i="1"/>
  <c r="H337" i="1"/>
  <c r="H356" i="1"/>
  <c r="H357" i="1"/>
  <c r="H359" i="1"/>
  <c r="L360" i="1"/>
  <c r="P360" i="1"/>
  <c r="T360" i="1"/>
  <c r="H368" i="1"/>
  <c r="H369" i="1"/>
  <c r="H370" i="1"/>
  <c r="H371" i="1"/>
  <c r="D372" i="1"/>
  <c r="P372" i="1"/>
  <c r="T372" i="1"/>
  <c r="H379" i="1"/>
  <c r="P379" i="1"/>
  <c r="C380" i="1"/>
  <c r="G380" i="1"/>
  <c r="B391" i="1"/>
  <c r="F391" i="1"/>
  <c r="J391" i="1"/>
  <c r="H393" i="1"/>
  <c r="B409" i="1"/>
  <c r="H409" i="1" s="1"/>
  <c r="F409" i="1"/>
  <c r="J409" i="1"/>
  <c r="R409" i="1"/>
  <c r="N426" i="1"/>
  <c r="H443" i="1"/>
  <c r="C465" i="1"/>
  <c r="C481" i="1" s="1"/>
  <c r="G465" i="1"/>
  <c r="K465" i="1"/>
  <c r="O465" i="1"/>
  <c r="H475" i="1"/>
  <c r="L475" i="1"/>
  <c r="P475" i="1"/>
  <c r="H495" i="1"/>
  <c r="D289" i="1"/>
  <c r="D298" i="1" s="1"/>
  <c r="L289" i="1"/>
  <c r="K395" i="1" s="1"/>
  <c r="K360" i="1"/>
  <c r="O360" i="1"/>
  <c r="O361" i="1" s="1"/>
  <c r="S360" i="1"/>
  <c r="C361" i="1"/>
  <c r="O372" i="1"/>
  <c r="S372" i="1"/>
  <c r="B380" i="1"/>
  <c r="F380" i="1"/>
  <c r="H382" i="1"/>
  <c r="I391" i="1"/>
  <c r="H392" i="1"/>
  <c r="M426" i="1"/>
  <c r="B465" i="1"/>
  <c r="F465" i="1"/>
  <c r="F481" i="1" s="1"/>
  <c r="O475" i="1"/>
  <c r="H505" i="1"/>
  <c r="C289" i="1"/>
  <c r="G289" i="1"/>
  <c r="N358" i="1"/>
  <c r="J360" i="1"/>
  <c r="N368" i="1"/>
  <c r="R372" i="1"/>
  <c r="D409" i="1"/>
  <c r="D430" i="1" s="1"/>
  <c r="C383" i="1" l="1"/>
  <c r="N409" i="1"/>
  <c r="I481" i="1"/>
  <c r="O481" i="1"/>
  <c r="Q383" i="1"/>
  <c r="I430" i="1"/>
  <c r="K383" i="1"/>
  <c r="C244" i="1"/>
  <c r="C384" i="1" s="1"/>
  <c r="N166" i="1"/>
  <c r="H220" i="1"/>
  <c r="J481" i="1"/>
  <c r="M296" i="1"/>
  <c r="F81" i="1"/>
  <c r="R430" i="1"/>
  <c r="I255" i="1"/>
  <c r="H121" i="1"/>
  <c r="N167" i="1"/>
  <c r="H124" i="1"/>
  <c r="C203" i="1"/>
  <c r="C205" i="1" s="1"/>
  <c r="H122" i="1"/>
  <c r="N165" i="1"/>
  <c r="O121" i="1"/>
  <c r="N296" i="1"/>
  <c r="G251" i="1"/>
  <c r="E81" i="1"/>
  <c r="J81" i="1"/>
  <c r="R383" i="1"/>
  <c r="L383" i="1"/>
  <c r="L298" i="1"/>
  <c r="Q203" i="1"/>
  <c r="Q205" i="1" s="1"/>
  <c r="C81" i="1"/>
  <c r="U244" i="1"/>
  <c r="K81" i="1"/>
  <c r="N114" i="1"/>
  <c r="J165" i="1"/>
  <c r="G33" i="1"/>
  <c r="U19" i="1"/>
  <c r="R31" i="1"/>
  <c r="R29" i="1"/>
  <c r="R296" i="1"/>
  <c r="R299" i="1"/>
  <c r="R395" i="1"/>
  <c r="M298" i="1"/>
  <c r="R255" i="1"/>
  <c r="H372" i="1"/>
  <c r="H232" i="1"/>
  <c r="O203" i="1"/>
  <c r="O205" i="1" s="1"/>
  <c r="R203" i="1"/>
  <c r="R205" i="1" s="1"/>
  <c r="P204" i="1"/>
  <c r="P205" i="1" s="1"/>
  <c r="O167" i="1"/>
  <c r="O169" i="1" s="1"/>
  <c r="U65" i="1"/>
  <c r="Q33" i="1"/>
  <c r="Q29" i="1"/>
  <c r="P430" i="1"/>
  <c r="F430" i="1"/>
  <c r="J298" i="1"/>
  <c r="J300" i="1" s="1"/>
  <c r="J166" i="1"/>
  <c r="Q166" i="1"/>
  <c r="U79" i="1"/>
  <c r="G361" i="1"/>
  <c r="G384" i="1" s="1"/>
  <c r="Q296" i="1"/>
  <c r="J255" i="1"/>
  <c r="R166" i="1"/>
  <c r="H298" i="1"/>
  <c r="K203" i="1"/>
  <c r="K205" i="1" s="1"/>
  <c r="I204" i="1"/>
  <c r="I205" i="1" s="1"/>
  <c r="Q167" i="1"/>
  <c r="L123" i="1"/>
  <c r="O297" i="1"/>
  <c r="Q297" i="1"/>
  <c r="R124" i="1"/>
  <c r="G430" i="1"/>
  <c r="R122" i="1"/>
  <c r="H299" i="1"/>
  <c r="R123" i="1"/>
  <c r="Q165" i="1"/>
  <c r="N121" i="1"/>
  <c r="R481" i="1"/>
  <c r="J167" i="1"/>
  <c r="N123" i="1"/>
  <c r="M168" i="1"/>
  <c r="J395" i="1"/>
  <c r="N244" i="1"/>
  <c r="O395" i="1"/>
  <c r="O383" i="1"/>
  <c r="O299" i="1"/>
  <c r="H296" i="1"/>
  <c r="N124" i="1"/>
  <c r="K166" i="1"/>
  <c r="R297" i="1"/>
  <c r="P255" i="1"/>
  <c r="F255" i="1"/>
  <c r="C255" i="1"/>
  <c r="P81" i="1"/>
  <c r="G255" i="1"/>
  <c r="T81" i="1"/>
  <c r="R256" i="1" s="1"/>
  <c r="G29" i="1"/>
  <c r="I383" i="1"/>
  <c r="J383" i="1"/>
  <c r="E383" i="1"/>
  <c r="O296" i="1"/>
  <c r="D383" i="1"/>
  <c r="M204" i="1"/>
  <c r="M205" i="1" s="1"/>
  <c r="O122" i="1"/>
  <c r="R168" i="1"/>
  <c r="H49" i="1"/>
  <c r="H255" i="1"/>
  <c r="L361" i="1"/>
  <c r="K384" i="1" s="1"/>
  <c r="U449" i="1"/>
  <c r="L481" i="1"/>
  <c r="N75" i="1"/>
  <c r="S81" i="1"/>
  <c r="Q256" i="1" s="1"/>
  <c r="Q395" i="1"/>
  <c r="T361" i="1"/>
  <c r="R384" i="1" s="1"/>
  <c r="N383" i="1"/>
  <c r="L296" i="1"/>
  <c r="N465" i="1"/>
  <c r="N430" i="1"/>
  <c r="Q299" i="1"/>
  <c r="L297" i="1"/>
  <c r="P125" i="1"/>
  <c r="O255" i="1"/>
  <c r="M166" i="1"/>
  <c r="G81" i="1"/>
  <c r="G256" i="1" s="1"/>
  <c r="N395" i="1"/>
  <c r="N289" i="1"/>
  <c r="D255" i="1"/>
  <c r="J244" i="1"/>
  <c r="H338" i="1"/>
  <c r="K165" i="1"/>
  <c r="M167" i="1"/>
  <c r="R167" i="1"/>
  <c r="L122" i="1"/>
  <c r="I81" i="1"/>
  <c r="H256" i="1" s="1"/>
  <c r="K167" i="1"/>
  <c r="L124" i="1"/>
  <c r="U243" i="1"/>
  <c r="H449" i="1"/>
  <c r="U360" i="1"/>
  <c r="N298" i="1"/>
  <c r="N297" i="1"/>
  <c r="G532" i="1"/>
  <c r="G534" i="1" s="1"/>
  <c r="N481" i="1"/>
  <c r="L395" i="1"/>
  <c r="H315" i="1"/>
  <c r="L121" i="1"/>
  <c r="H251" i="1"/>
  <c r="U372" i="1"/>
  <c r="G481" i="1"/>
  <c r="U465" i="1"/>
  <c r="E361" i="1"/>
  <c r="B383" i="1"/>
  <c r="G395" i="1"/>
  <c r="U289" i="1"/>
  <c r="G383" i="1"/>
  <c r="G204" i="1"/>
  <c r="U196" i="1"/>
  <c r="H158" i="1"/>
  <c r="G168" i="1"/>
  <c r="U158" i="1"/>
  <c r="D168" i="1"/>
  <c r="G121" i="1"/>
  <c r="U114" i="1"/>
  <c r="H75" i="1"/>
  <c r="H65" i="1"/>
  <c r="H79" i="1"/>
  <c r="U49" i="1"/>
  <c r="R81" i="1"/>
  <c r="N158" i="1"/>
  <c r="M123" i="1"/>
  <c r="M361" i="1"/>
  <c r="L384" i="1" s="1"/>
  <c r="K299" i="1"/>
  <c r="F296" i="1"/>
  <c r="H481" i="1"/>
  <c r="D204" i="1"/>
  <c r="D205" i="1" s="1"/>
  <c r="K123" i="1"/>
  <c r="G31" i="1"/>
  <c r="D384" i="1"/>
  <c r="Q361" i="1"/>
  <c r="O384" i="1" s="1"/>
  <c r="F297" i="1"/>
  <c r="F395" i="1"/>
  <c r="I165" i="1"/>
  <c r="F299" i="1"/>
  <c r="E204" i="1"/>
  <c r="E205" i="1" s="1"/>
  <c r="N251" i="1"/>
  <c r="K124" i="1"/>
  <c r="H384" i="1"/>
  <c r="M384" i="1"/>
  <c r="M395" i="1"/>
  <c r="B430" i="1"/>
  <c r="C297" i="1"/>
  <c r="C299" i="1"/>
  <c r="B481" i="1"/>
  <c r="H465" i="1"/>
  <c r="O430" i="1"/>
  <c r="O29" i="1"/>
  <c r="O33" i="1"/>
  <c r="D123" i="1"/>
  <c r="D124" i="1"/>
  <c r="M60" i="1"/>
  <c r="L76" i="1"/>
  <c r="L63" i="1"/>
  <c r="L65" i="1" s="1"/>
  <c r="D395" i="1"/>
  <c r="F383" i="1"/>
  <c r="D299" i="1"/>
  <c r="C298" i="1"/>
  <c r="B297" i="1"/>
  <c r="K298" i="1"/>
  <c r="I296" i="1"/>
  <c r="J203" i="1"/>
  <c r="J205" i="1" s="1"/>
  <c r="L168" i="1"/>
  <c r="B299" i="1"/>
  <c r="C296" i="1"/>
  <c r="I167" i="1"/>
  <c r="B298" i="1"/>
  <c r="D296" i="1"/>
  <c r="F244" i="1"/>
  <c r="F256" i="1" s="1"/>
  <c r="B167" i="1"/>
  <c r="M124" i="1"/>
  <c r="C167" i="1"/>
  <c r="E165" i="1"/>
  <c r="D122" i="1"/>
  <c r="F121" i="1"/>
  <c r="G203" i="1"/>
  <c r="H167" i="1"/>
  <c r="I124" i="1"/>
  <c r="H532" i="1"/>
  <c r="H534" i="1" s="1"/>
  <c r="L166" i="1"/>
  <c r="G165" i="1"/>
  <c r="J124" i="1"/>
  <c r="Q122" i="1"/>
  <c r="E166" i="1"/>
  <c r="G124" i="1"/>
  <c r="G122" i="1"/>
  <c r="E298" i="1"/>
  <c r="E299" i="1"/>
  <c r="E297" i="1"/>
  <c r="H243" i="1"/>
  <c r="B255" i="1"/>
  <c r="B33" i="1"/>
  <c r="H19" i="1"/>
  <c r="B29" i="1"/>
  <c r="N196" i="1"/>
  <c r="H203" i="1"/>
  <c r="H205" i="1" s="1"/>
  <c r="G169" i="1"/>
  <c r="G166" i="1"/>
  <c r="F33" i="1"/>
  <c r="F29" i="1"/>
  <c r="E395" i="1"/>
  <c r="G298" i="1"/>
  <c r="S361" i="1"/>
  <c r="Q384" i="1" s="1"/>
  <c r="P296" i="1"/>
  <c r="N203" i="1"/>
  <c r="N205" i="1" s="1"/>
  <c r="G296" i="1"/>
  <c r="P168" i="1"/>
  <c r="B395" i="1"/>
  <c r="C395" i="1"/>
  <c r="K296" i="1"/>
  <c r="G167" i="1"/>
  <c r="F123" i="1"/>
  <c r="J121" i="1"/>
  <c r="D81" i="1"/>
  <c r="D256" i="1" s="1"/>
  <c r="F31" i="1"/>
  <c r="L167" i="1"/>
  <c r="Q124" i="1"/>
  <c r="I122" i="1"/>
  <c r="Q81" i="1"/>
  <c r="O256" i="1" s="1"/>
  <c r="P167" i="1"/>
  <c r="N169" i="1"/>
  <c r="E244" i="1"/>
  <c r="E256" i="1" s="1"/>
  <c r="I166" i="1"/>
  <c r="D165" i="1"/>
  <c r="K122" i="1"/>
  <c r="O31" i="1"/>
  <c r="M383" i="1"/>
  <c r="M481" i="1"/>
  <c r="H395" i="1"/>
  <c r="N372" i="1"/>
  <c r="E122" i="1"/>
  <c r="E123" i="1"/>
  <c r="B122" i="1"/>
  <c r="H114" i="1"/>
  <c r="P244" i="1"/>
  <c r="N255" i="1"/>
  <c r="K29" i="1"/>
  <c r="K33" i="1"/>
  <c r="I33" i="1"/>
  <c r="I29" i="1"/>
  <c r="P361" i="1"/>
  <c r="I297" i="1"/>
  <c r="I395" i="1"/>
  <c r="E167" i="1"/>
  <c r="P383" i="1"/>
  <c r="I299" i="1"/>
  <c r="D297" i="1"/>
  <c r="K244" i="1"/>
  <c r="J256" i="1" s="1"/>
  <c r="B166" i="1"/>
  <c r="P165" i="1"/>
  <c r="J123" i="1"/>
  <c r="M121" i="1"/>
  <c r="F165" i="1"/>
  <c r="C123" i="1"/>
  <c r="C121" i="1"/>
  <c r="K31" i="1"/>
  <c r="B168" i="1"/>
  <c r="D166" i="1"/>
  <c r="B124" i="1"/>
  <c r="D121" i="1"/>
  <c r="B532" i="1"/>
  <c r="B534" i="1" s="1"/>
  <c r="R244" i="1"/>
  <c r="H165" i="1"/>
  <c r="I121" i="1"/>
  <c r="G297" i="1"/>
  <c r="G299" i="1"/>
  <c r="B204" i="1"/>
  <c r="B205" i="1" s="1"/>
  <c r="H196" i="1"/>
  <c r="N360" i="1"/>
  <c r="H383" i="1"/>
  <c r="N33" i="1"/>
  <c r="N29" i="1"/>
  <c r="M251" i="1"/>
  <c r="O81" i="1"/>
  <c r="P29" i="1"/>
  <c r="P33" i="1"/>
  <c r="K361" i="1"/>
  <c r="P395" i="1"/>
  <c r="H289" i="1"/>
  <c r="P297" i="1"/>
  <c r="E296" i="1"/>
  <c r="F203" i="1"/>
  <c r="F205" i="1" s="1"/>
  <c r="J361" i="1"/>
  <c r="H168" i="1"/>
  <c r="P299" i="1"/>
  <c r="K297" i="1"/>
  <c r="F166" i="1"/>
  <c r="B31" i="1"/>
  <c r="B244" i="1"/>
  <c r="Q123" i="1"/>
  <c r="B121" i="1"/>
  <c r="I31" i="1"/>
  <c r="C166" i="1"/>
  <c r="E124" i="1"/>
  <c r="G123" i="1"/>
  <c r="L204" i="1"/>
  <c r="L205" i="1" s="1"/>
  <c r="F168" i="1"/>
  <c r="H166" i="1"/>
  <c r="C165" i="1"/>
  <c r="F124" i="1"/>
  <c r="M255" i="1"/>
  <c r="F167" i="1"/>
  <c r="C124" i="1"/>
  <c r="I256" i="1" l="1"/>
  <c r="O125" i="1"/>
  <c r="M300" i="1"/>
  <c r="C256" i="1"/>
  <c r="H125" i="1"/>
  <c r="G205" i="1"/>
  <c r="U361" i="1"/>
  <c r="N125" i="1"/>
  <c r="N300" i="1"/>
  <c r="F300" i="1"/>
  <c r="L300" i="1"/>
  <c r="O300" i="1"/>
  <c r="I384" i="1"/>
  <c r="H300" i="1"/>
  <c r="J169" i="1"/>
  <c r="R300" i="1"/>
  <c r="H361" i="1"/>
  <c r="M169" i="1"/>
  <c r="Q169" i="1"/>
  <c r="R125" i="1"/>
  <c r="N256" i="1"/>
  <c r="Q300" i="1"/>
  <c r="I169" i="1"/>
  <c r="I125" i="1"/>
  <c r="L125" i="1"/>
  <c r="J384" i="1"/>
  <c r="P256" i="1"/>
  <c r="U81" i="1"/>
  <c r="R169" i="1"/>
  <c r="N361" i="1"/>
  <c r="K169" i="1"/>
  <c r="P384" i="1"/>
  <c r="M125" i="1"/>
  <c r="H81" i="1"/>
  <c r="K125" i="1"/>
  <c r="E300" i="1"/>
  <c r="F384" i="1"/>
  <c r="C169" i="1"/>
  <c r="B125" i="1"/>
  <c r="D125" i="1"/>
  <c r="B169" i="1"/>
  <c r="N384" i="1"/>
  <c r="L169" i="1"/>
  <c r="D169" i="1"/>
  <c r="E125" i="1"/>
  <c r="G125" i="1"/>
  <c r="Q125" i="1"/>
  <c r="B300" i="1"/>
  <c r="P169" i="1"/>
  <c r="E384" i="1"/>
  <c r="D300" i="1"/>
  <c r="C300" i="1"/>
  <c r="I300" i="1"/>
  <c r="B256" i="1"/>
  <c r="H244" i="1"/>
  <c r="M63" i="1"/>
  <c r="M76" i="1"/>
  <c r="N60" i="1"/>
  <c r="C125" i="1"/>
  <c r="K300" i="1"/>
  <c r="G300" i="1"/>
  <c r="E169" i="1"/>
  <c r="M256" i="1"/>
  <c r="K252" i="1"/>
  <c r="L79" i="1"/>
  <c r="H169" i="1"/>
  <c r="J125" i="1"/>
  <c r="B384" i="1"/>
  <c r="P300" i="1"/>
  <c r="F125" i="1"/>
  <c r="N63" i="1" l="1"/>
  <c r="M65" i="1"/>
  <c r="N65" i="1" s="1"/>
  <c r="N76" i="1"/>
  <c r="M79" i="1"/>
  <c r="L252" i="1"/>
  <c r="L81" i="1"/>
  <c r="K256" i="1" s="1"/>
  <c r="K255" i="1"/>
  <c r="N79" i="1" l="1"/>
  <c r="L255" i="1"/>
  <c r="M81" i="1"/>
  <c r="L256" i="1" l="1"/>
  <c r="N81" i="1"/>
</calcChain>
</file>

<file path=xl/sharedStrings.xml><?xml version="1.0" encoding="utf-8"?>
<sst xmlns="http://schemas.openxmlformats.org/spreadsheetml/2006/main" count="1056" uniqueCount="166">
  <si>
    <t>STUDENT ENROLMENT PLANNING: 2006 - 2019</t>
  </si>
  <si>
    <t>INSTITUTION: NELSON MANDELA METROPOLITAN UNIVERSITY</t>
  </si>
  <si>
    <t>SECTION A:  HEAD COUNT ENROLMENTS</t>
  </si>
  <si>
    <t>TABLE  1</t>
  </si>
  <si>
    <t xml:space="preserve">  HEAD COUNT TOTALS:  CONTACT + DISTANCE </t>
  </si>
  <si>
    <t>Actual enrolments</t>
  </si>
  <si>
    <t>Ministerial approved target 2013</t>
  </si>
  <si>
    <t>Planned/expected enrolment</t>
  </si>
  <si>
    <t>Actual 2009</t>
  </si>
  <si>
    <t>Actual 2010</t>
  </si>
  <si>
    <t>Projected target 2011</t>
  </si>
  <si>
    <t>Projected target 2012</t>
  </si>
  <si>
    <t>Projected target 2013</t>
  </si>
  <si>
    <t>Average annual increase: 2009-2013</t>
  </si>
  <si>
    <t>Proposed target 2014</t>
  </si>
  <si>
    <t>Proposed target 2015</t>
  </si>
  <si>
    <t>Proposed target 2016</t>
  </si>
  <si>
    <t>Proposed target 2017</t>
  </si>
  <si>
    <t>Proposed target 2018</t>
  </si>
  <si>
    <t>Proposed target 2019</t>
  </si>
  <si>
    <t>First-time entering undergraduates</t>
  </si>
  <si>
    <t>Total undergraduate</t>
  </si>
  <si>
    <t>Postgraduate to masters level</t>
  </si>
  <si>
    <t>Masters</t>
  </si>
  <si>
    <t>Doctors</t>
  </si>
  <si>
    <t>Total postgraduate</t>
  </si>
  <si>
    <t>Occasional students</t>
  </si>
  <si>
    <t>TOTAL ENROLMENT</t>
  </si>
  <si>
    <t>TABLE  2</t>
  </si>
  <si>
    <t>SOME HEAD COUNT RATIOS: CONTACT + DISTANCE</t>
  </si>
  <si>
    <t>Projected target  2011</t>
  </si>
  <si>
    <t>FU as % of total undergrads</t>
  </si>
  <si>
    <t>Undergrads as % of total</t>
  </si>
  <si>
    <t>Postgrads as % of total</t>
  </si>
  <si>
    <t>Occasional as % of total</t>
  </si>
  <si>
    <t>TABLE  3</t>
  </si>
  <si>
    <t xml:space="preserve"> CONTACT  HEAD COUNT  ENROLMENTS BY QUALIFICATION TYPE</t>
  </si>
  <si>
    <t>Undergraduate diplomas &amp; certificates</t>
  </si>
  <si>
    <t>Undergraduate degrees</t>
  </si>
  <si>
    <t>TABLE  4</t>
  </si>
  <si>
    <t>DISTANCE HEAD COUNT  ENROLMENTS BY QUALIFICATION TYPE</t>
  </si>
  <si>
    <t>TABLE  5</t>
  </si>
  <si>
    <t>TOTAL HEAD COUNT  ENROLMENTS BY QUALIFICATION TYPE</t>
  </si>
  <si>
    <t>TABLE   6</t>
  </si>
  <si>
    <t>CONTACT  STUDENTS:  HEAD COUNT ENROLMENTS BY MAJOR FIELD OF STUDY</t>
  </si>
  <si>
    <t>Science, engineering, technology</t>
  </si>
  <si>
    <t>Business/management</t>
  </si>
  <si>
    <t>Education</t>
  </si>
  <si>
    <t>Other humanities</t>
  </si>
  <si>
    <t>TOTAL</t>
  </si>
  <si>
    <t>TABLE   7</t>
  </si>
  <si>
    <t>DISTANCE  STUDENTS:  HEAD COUNT ENROLMENTS BY MAJOR FIELD OF STUDY</t>
  </si>
  <si>
    <t>TABLE  8</t>
  </si>
  <si>
    <t>TOTAL:  HEAD COUNT ENROLMENTS BY MAJOR FIELD OF STUDY</t>
  </si>
  <si>
    <t>TABLE  9</t>
  </si>
  <si>
    <t>TOTAL: PROPORTION  OF HEAD COUNT ENROLMENTS IN EACH  MAJOR FIELD OF STUDY</t>
  </si>
  <si>
    <t>TABLE   10</t>
  </si>
  <si>
    <t>CONTACT  STUDENTS:  HEAD COUNT ENROLMENTS BY RACE GROUP</t>
  </si>
  <si>
    <t>African</t>
  </si>
  <si>
    <t>Coloured</t>
  </si>
  <si>
    <t>Indian</t>
  </si>
  <si>
    <t>White</t>
  </si>
  <si>
    <t>*Unknown excluded</t>
  </si>
  <si>
    <t>TABLE  11</t>
  </si>
  <si>
    <t>DISTANCE  STUDENTS:  HEAD COUNT ENROLMENTS BY RACE GROUP</t>
  </si>
  <si>
    <t>TABLE  12</t>
  </si>
  <si>
    <t>TOTAL:  HEAD COUNT ENROLMENTS BY RACE GROUP</t>
  </si>
  <si>
    <t>TABLE  13</t>
  </si>
  <si>
    <t>TOTAL: PROPORTION  OF HEAD COUNT ENROLMENTS IN EACH  RACE GROUP</t>
  </si>
  <si>
    <t>TABLE  14</t>
  </si>
  <si>
    <t>CONTACT  STUDENTS:  HEAD COUNT ENROLMENTS BY GENDER</t>
  </si>
  <si>
    <t>Female</t>
  </si>
  <si>
    <t>Male</t>
  </si>
  <si>
    <t>TABLE  15</t>
  </si>
  <si>
    <t>DISTANCE  STUDENTS:  HEAD COUNT ENROLMENTS BY  GENDER</t>
  </si>
  <si>
    <t>TABLE  16</t>
  </si>
  <si>
    <t>TOTAL:  HEAD COUNT ENROLMENTS BY  GENDER</t>
  </si>
  <si>
    <t>TABLE  17</t>
  </si>
  <si>
    <t>TOTAL: PROPORTION  OF HEAD COUNT ENROLMENTS IN EACH  GENDER</t>
  </si>
  <si>
    <t>SECTION B: FULL-TIME EQUIVALENT (FTE) STUDENT ENROLMENTS</t>
  </si>
  <si>
    <t>TABLE  18</t>
  </si>
  <si>
    <t xml:space="preserve">CONTACT STUDENTS:  FTE ENROLLED TOTALS </t>
  </si>
  <si>
    <t>TABLE  19</t>
  </si>
  <si>
    <t xml:space="preserve">DISTANCE STUDENTS:  FTE ENROLLED TOTALS </t>
  </si>
  <si>
    <t>TABLE  20</t>
  </si>
  <si>
    <t xml:space="preserve">TOTAL:  FTE ENROLLED TOTALS </t>
  </si>
  <si>
    <t>TABLE  21</t>
  </si>
  <si>
    <t>TOTAL:  KEY  RATIOS  OF FTE TO HEAD COUNT ENROLMENTS</t>
  </si>
  <si>
    <t>TABLE   22</t>
  </si>
  <si>
    <t>CONTACT  STUDENTS:  FTE ENROLMENTS BY  FIELD OF STUDY</t>
  </si>
  <si>
    <t>TABLE   23</t>
  </si>
  <si>
    <t>DISTANCE  STUDENTS:  FTE  ENROLMENTS BY  FIELD OF STUDY</t>
  </si>
  <si>
    <t>TABLE   24</t>
  </si>
  <si>
    <t>TOTAL:  FTE  ENROLMENTS BY  FIELD OF STUDY</t>
  </si>
  <si>
    <t>TABLE   25</t>
  </si>
  <si>
    <t>TOTAL: PROPORTION  OF FTE ENROLMENTS IN EACH  MAJOR FIELD OF STUDY</t>
  </si>
  <si>
    <t>SECTION C:  STUDENT  OUTPUTS</t>
  </si>
  <si>
    <t>TABLE  26</t>
  </si>
  <si>
    <t xml:space="preserve">CONTACT STUDENTS:  FTE DEGREE CREDITS BY COURSE LEVEL </t>
  </si>
  <si>
    <t>TABLE  27</t>
  </si>
  <si>
    <t>CONTACT  STUDENTS:  FTE DEGREE CREDITS  BY  FIELD OF STUDY</t>
  </si>
  <si>
    <t>TABLE  28</t>
  </si>
  <si>
    <t xml:space="preserve">DISTANCE STUDENTS:   FTE DEGREE CREDITS BY COURSE LEVEL </t>
  </si>
  <si>
    <t>TABLE   29</t>
  </si>
  <si>
    <t>DISTANCE  STUDENTS:  FTE DEGREE CREDITS  BY  FIELD OF STUDY</t>
  </si>
  <si>
    <t>TABLE  30</t>
  </si>
  <si>
    <t xml:space="preserve">TOTAL:   FTE DEGREE CREDITS BY COURSE LEVEL </t>
  </si>
  <si>
    <t>TABLE  31</t>
  </si>
  <si>
    <t>TOTAL:  FTE DEGREE CREDITS  BY  FIELD OF STUDY</t>
  </si>
  <si>
    <t>TABLE  32</t>
  </si>
  <si>
    <t>TOTAL SUCCESS RATES BY COURSE LEVEL:  FTE DEGREE CREDITS DIVIDED BY FTE ENROLMENTS</t>
  </si>
  <si>
    <t>TABLE  33</t>
  </si>
  <si>
    <t>TOTAL SUCCESS RATES BY FIELD OF STUDY:  FTE DEGREE CREDITS DIVIDED BY FTE ENROLMENTS</t>
  </si>
  <si>
    <t>TABLE   34</t>
  </si>
  <si>
    <t>GRADUATES BY QUALIFICATION TYPE</t>
  </si>
  <si>
    <t>Undergraduate diplomas</t>
  </si>
  <si>
    <t xml:space="preserve">TOTAL </t>
  </si>
  <si>
    <t>TABLE   35</t>
  </si>
  <si>
    <t>GRADUATES BY FIELD OF STUDY</t>
  </si>
  <si>
    <t>* unknown excluded</t>
  </si>
  <si>
    <t>TABLE   36</t>
  </si>
  <si>
    <t>GRADUATES AS % OF HEAD COUNT ENROLMENTS</t>
  </si>
  <si>
    <t>SECTION D:  STAFF TABLES</t>
  </si>
  <si>
    <t>TABLE  37</t>
  </si>
  <si>
    <t>HEAD COUNT TOTALS OF PERMANENTLY APPOINTED STAFF BY CATEGORY</t>
  </si>
  <si>
    <t xml:space="preserve">Actual </t>
  </si>
  <si>
    <t xml:space="preserve">Planned/expected </t>
  </si>
  <si>
    <t>Instruction/research professionals</t>
  </si>
  <si>
    <t>Executive/management professionals</t>
  </si>
  <si>
    <t>Support professionals</t>
  </si>
  <si>
    <t>Total professional staff</t>
  </si>
  <si>
    <t>Technical staff</t>
  </si>
  <si>
    <t xml:space="preserve"> Non-professional administrative staff</t>
  </si>
  <si>
    <t>Crafts/trades staff</t>
  </si>
  <si>
    <t>Service staff</t>
  </si>
  <si>
    <t>Total non-professional staff</t>
  </si>
  <si>
    <t>TOTAL PERMANENT STAFF</t>
  </si>
  <si>
    <t>TABLE  38</t>
  </si>
  <si>
    <t>FULL-TIME EQUIVALENT STAFF BY CATEGORY</t>
  </si>
  <si>
    <t>TABLE  39</t>
  </si>
  <si>
    <t>RATIOS OF FULL-TIME EQUIVALENT STAFF TO PERMANENT STAFF BY CATEGORY</t>
  </si>
  <si>
    <t>SECTION E:  INSTRUCTION/ RESEARCH STAFF TABLES</t>
  </si>
  <si>
    <t>TABLE 40</t>
  </si>
  <si>
    <t>HIGHEST FORMAL QUALIFICATION OF PERMANENTLY APPOINTED INSTRUCTION/RESEARCH STAFF</t>
  </si>
  <si>
    <t>Doctoral degree</t>
  </si>
  <si>
    <t>Masters degree</t>
  </si>
  <si>
    <t>Other</t>
  </si>
  <si>
    <t>TABLE   41</t>
  </si>
  <si>
    <t>PROPORTIONS OF PERMANENTLY APPOINTED INSTRUCTION/RESEARCH STAFF IN EACH QUALIFICATION CATEGORY</t>
  </si>
  <si>
    <t>TABLE   42</t>
  </si>
  <si>
    <t>RESEARCH OUTPUTS</t>
  </si>
  <si>
    <t>Publication units</t>
  </si>
  <si>
    <t>Research masters graduates</t>
  </si>
  <si>
    <t>Doctoral graduates</t>
  </si>
  <si>
    <t>WEIGHTED TOTAL</t>
  </si>
  <si>
    <t>TABLE   43</t>
  </si>
  <si>
    <t>RATIOS OF RESEARCH OUTPUTS TO PERMANENT ACADEMIC STAFF MEMBERS</t>
  </si>
  <si>
    <t>TABLE   44</t>
  </si>
  <si>
    <t>FTE ENROLLED STUDENTS AND FTE INSTRUCTION/RESEARCH STAFF</t>
  </si>
  <si>
    <t>Total FTE enrolled students</t>
  </si>
  <si>
    <t>FTE instruction/research staff</t>
  </si>
  <si>
    <t>Ratio of FTE students to FTE instruction research staff</t>
  </si>
  <si>
    <t>Department of Higher Education and Training</t>
  </si>
  <si>
    <t>Average annual increase: 2012-2019</t>
  </si>
  <si>
    <t>Average annual increase: 2007-2012</t>
  </si>
  <si>
    <t>Advanced diploma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</si>
</sst>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[$-1C09]dd\ mmmm\ yyyy;@"/>
    <numFmt numFmtId="167" formatCode="0.000"/>
    <numFmt numFmtId="168" formatCode="0.0000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673">
    <xf numFmtId="0" fontId="0" fillId="0" borderId="0" xfId="0"/>
    <xf numFmtId="1" fontId="0" fillId="0" borderId="0" xfId="0" applyNumberFormat="1"/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/>
    <xf numFmtId="1" fontId="7" fillId="0" borderId="0" xfId="0" applyNumberFormat="1" applyFont="1" applyBorder="1" applyAlignment="1"/>
    <xf numFmtId="1" fontId="8" fillId="0" borderId="0" xfId="0" applyNumberFormat="1" applyFont="1"/>
    <xf numFmtId="1" fontId="8" fillId="0" borderId="0" xfId="0" applyNumberFormat="1" applyFont="1" applyBorder="1"/>
    <xf numFmtId="1" fontId="9" fillId="0" borderId="0" xfId="0" applyNumberFormat="1" applyFont="1" applyBorder="1" applyAlignment="1"/>
    <xf numFmtId="1" fontId="10" fillId="0" borderId="0" xfId="0" applyNumberFormat="1" applyFont="1" applyBorder="1" applyAlignment="1">
      <alignment horizontal="left"/>
    </xf>
    <xf numFmtId="1" fontId="11" fillId="0" borderId="0" xfId="0" applyNumberFormat="1" applyFont="1"/>
    <xf numFmtId="1" fontId="7" fillId="0" borderId="5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 wrapText="1"/>
    </xf>
    <xf numFmtId="1" fontId="14" fillId="0" borderId="8" xfId="0" applyNumberFormat="1" applyFont="1" applyBorder="1" applyAlignment="1">
      <alignment horizontal="center" wrapText="1"/>
    </xf>
    <xf numFmtId="1" fontId="14" fillId="0" borderId="9" xfId="0" applyNumberFormat="1" applyFont="1" applyBorder="1" applyAlignment="1">
      <alignment horizontal="center" wrapText="1"/>
    </xf>
    <xf numFmtId="1" fontId="14" fillId="0" borderId="3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wrapText="1"/>
    </xf>
    <xf numFmtId="1" fontId="13" fillId="0" borderId="0" xfId="0" applyNumberFormat="1" applyFont="1" applyAlignment="1">
      <alignment horizontal="center"/>
    </xf>
    <xf numFmtId="1" fontId="15" fillId="0" borderId="10" xfId="0" applyNumberFormat="1" applyFont="1" applyBorder="1"/>
    <xf numFmtId="1" fontId="16" fillId="0" borderId="12" xfId="0" applyNumberFormat="1" applyFont="1" applyBorder="1" applyAlignment="1" applyProtection="1">
      <alignment horizontal="right"/>
      <protection locked="0"/>
    </xf>
    <xf numFmtId="1" fontId="16" fillId="0" borderId="13" xfId="0" applyNumberFormat="1" applyFont="1" applyBorder="1" applyAlignment="1" applyProtection="1">
      <alignment horizontal="right"/>
      <protection locked="0"/>
    </xf>
    <xf numFmtId="1" fontId="16" fillId="0" borderId="14" xfId="0" applyNumberFormat="1" applyFont="1" applyBorder="1" applyAlignment="1" applyProtection="1">
      <alignment horizontal="right"/>
      <protection locked="0"/>
    </xf>
    <xf numFmtId="1" fontId="16" fillId="0" borderId="15" xfId="0" applyNumberFormat="1" applyFont="1" applyBorder="1" applyAlignment="1" applyProtection="1">
      <alignment horizontal="right"/>
      <protection locked="0"/>
    </xf>
    <xf numFmtId="164" fontId="15" fillId="0" borderId="10" xfId="0" applyNumberFormat="1" applyFont="1" applyBorder="1"/>
    <xf numFmtId="0" fontId="15" fillId="0" borderId="9" xfId="0" applyFont="1" applyBorder="1"/>
    <xf numFmtId="0" fontId="15" fillId="0" borderId="3" xfId="0" applyFont="1" applyBorder="1"/>
    <xf numFmtId="1" fontId="15" fillId="0" borderId="0" xfId="0" applyNumberFormat="1" applyFont="1" applyBorder="1"/>
    <xf numFmtId="1" fontId="16" fillId="0" borderId="16" xfId="0" applyNumberFormat="1" applyFont="1" applyBorder="1" applyProtection="1">
      <protection locked="0"/>
    </xf>
    <xf numFmtId="1" fontId="13" fillId="0" borderId="10" xfId="0" applyNumberFormat="1" applyFont="1" applyBorder="1"/>
    <xf numFmtId="1" fontId="14" fillId="0" borderId="8" xfId="0" applyNumberFormat="1" applyFont="1" applyBorder="1" applyAlignment="1" applyProtection="1">
      <alignment horizontal="right"/>
      <protection locked="0"/>
    </xf>
    <xf numFmtId="1" fontId="14" fillId="0" borderId="2" xfId="0" applyNumberFormat="1" applyFont="1" applyBorder="1" applyAlignment="1" applyProtection="1">
      <alignment horizontal="right"/>
      <protection locked="0"/>
    </xf>
    <xf numFmtId="1" fontId="14" fillId="0" borderId="7" xfId="0" applyNumberFormat="1" applyFont="1" applyBorder="1" applyAlignment="1" applyProtection="1">
      <alignment horizontal="right"/>
      <protection locked="0"/>
    </xf>
    <xf numFmtId="1" fontId="14" fillId="0" borderId="3" xfId="0" applyNumberFormat="1" applyFont="1" applyBorder="1" applyAlignment="1" applyProtection="1">
      <alignment horizontal="right"/>
      <protection locked="0"/>
    </xf>
    <xf numFmtId="164" fontId="13" fillId="0" borderId="10" xfId="0" applyNumberFormat="1" applyFont="1" applyBorder="1"/>
    <xf numFmtId="1" fontId="13" fillId="0" borderId="17" xfId="0" applyNumberFormat="1" applyFont="1" applyFill="1" applyBorder="1" applyAlignment="1" applyProtection="1">
      <alignment horizontal="right"/>
      <protection locked="0"/>
    </xf>
    <xf numFmtId="1" fontId="13" fillId="0" borderId="18" xfId="0" applyNumberFormat="1" applyFont="1" applyFill="1" applyBorder="1" applyAlignment="1" applyProtection="1">
      <alignment horizontal="right"/>
      <protection locked="0"/>
    </xf>
    <xf numFmtId="1" fontId="13" fillId="0" borderId="2" xfId="0" applyNumberFormat="1" applyFont="1" applyBorder="1"/>
    <xf numFmtId="1" fontId="13" fillId="0" borderId="8" xfId="0" applyNumberFormat="1" applyFont="1" applyBorder="1" applyProtection="1">
      <protection locked="0"/>
    </xf>
    <xf numFmtId="1" fontId="16" fillId="0" borderId="19" xfId="0" applyNumberFormat="1" applyFont="1" applyBorder="1"/>
    <xf numFmtId="1" fontId="16" fillId="0" borderId="0" xfId="0" applyNumberFormat="1" applyFont="1" applyBorder="1" applyAlignment="1" applyProtection="1">
      <alignment horizontal="right"/>
      <protection locked="0"/>
    </xf>
    <xf numFmtId="1" fontId="16" fillId="0" borderId="20" xfId="0" applyNumberFormat="1" applyFont="1" applyBorder="1" applyAlignment="1" applyProtection="1">
      <alignment horizontal="right"/>
      <protection locked="0"/>
    </xf>
    <xf numFmtId="1" fontId="16" fillId="0" borderId="16" xfId="0" applyNumberFormat="1" applyFont="1" applyBorder="1" applyAlignment="1" applyProtection="1">
      <alignment horizontal="right"/>
      <protection locked="0"/>
    </xf>
    <xf numFmtId="1" fontId="16" fillId="0" borderId="18" xfId="0" applyNumberFormat="1" applyFont="1" applyBorder="1" applyAlignment="1" applyProtection="1">
      <alignment horizontal="right"/>
      <protection locked="0"/>
    </xf>
    <xf numFmtId="164" fontId="15" fillId="0" borderId="5" xfId="0" applyNumberFormat="1" applyFont="1" applyBorder="1"/>
    <xf numFmtId="1" fontId="15" fillId="0" borderId="21" xfId="0" applyNumberFormat="1" applyFont="1" applyFill="1" applyBorder="1" applyAlignment="1" applyProtection="1">
      <alignment horizontal="right"/>
      <protection locked="0"/>
    </xf>
    <xf numFmtId="1" fontId="15" fillId="0" borderId="22" xfId="0" applyNumberFormat="1" applyFont="1" applyFill="1" applyBorder="1" applyAlignment="1" applyProtection="1">
      <alignment horizontal="right"/>
      <protection locked="0"/>
    </xf>
    <xf numFmtId="1" fontId="15" fillId="0" borderId="16" xfId="0" applyNumberFormat="1" applyFont="1" applyBorder="1" applyProtection="1">
      <protection locked="0"/>
    </xf>
    <xf numFmtId="1" fontId="15" fillId="0" borderId="23" xfId="0" applyNumberFormat="1" applyFont="1" applyBorder="1"/>
    <xf numFmtId="1" fontId="16" fillId="0" borderId="24" xfId="0" applyNumberFormat="1" applyFont="1" applyBorder="1" applyAlignment="1" applyProtection="1">
      <alignment horizontal="right"/>
      <protection locked="0"/>
    </xf>
    <xf numFmtId="1" fontId="16" fillId="0" borderId="25" xfId="0" applyNumberFormat="1" applyFont="1" applyBorder="1" applyAlignment="1" applyProtection="1">
      <alignment horizontal="right"/>
      <protection locked="0"/>
    </xf>
    <xf numFmtId="1" fontId="16" fillId="0" borderId="26" xfId="0" applyNumberFormat="1" applyFont="1" applyBorder="1" applyAlignment="1" applyProtection="1">
      <alignment horizontal="right"/>
      <protection locked="0"/>
    </xf>
    <xf numFmtId="1" fontId="16" fillId="0" borderId="27" xfId="0" applyNumberFormat="1" applyFont="1" applyBorder="1" applyAlignment="1" applyProtection="1">
      <alignment horizontal="right"/>
      <protection locked="0"/>
    </xf>
    <xf numFmtId="164" fontId="15" fillId="0" borderId="23" xfId="0" applyNumberFormat="1" applyFont="1" applyBorder="1"/>
    <xf numFmtId="1" fontId="15" fillId="0" borderId="28" xfId="0" applyNumberFormat="1" applyFont="1" applyFill="1" applyBorder="1" applyAlignment="1" applyProtection="1">
      <alignment horizontal="right"/>
      <protection locked="0"/>
    </xf>
    <xf numFmtId="1" fontId="15" fillId="0" borderId="27" xfId="0" applyNumberFormat="1" applyFont="1" applyFill="1" applyBorder="1" applyAlignment="1" applyProtection="1">
      <alignment horizontal="right"/>
      <protection locked="0"/>
    </xf>
    <xf numFmtId="1" fontId="15" fillId="0" borderId="25" xfId="0" applyNumberFormat="1" applyFont="1" applyBorder="1"/>
    <xf numFmtId="1" fontId="15" fillId="0" borderId="24" xfId="0" applyNumberFormat="1" applyFont="1" applyBorder="1" applyProtection="1">
      <protection locked="0"/>
    </xf>
    <xf numFmtId="1" fontId="15" fillId="0" borderId="19" xfId="0" applyNumberFormat="1" applyFont="1" applyBorder="1"/>
    <xf numFmtId="1" fontId="16" fillId="0" borderId="29" xfId="0" applyNumberFormat="1" applyFont="1" applyBorder="1" applyAlignment="1" applyProtection="1">
      <alignment horizontal="right"/>
      <protection locked="0"/>
    </xf>
    <xf numFmtId="164" fontId="15" fillId="0" borderId="6" xfId="0" applyNumberFormat="1" applyFont="1" applyBorder="1"/>
    <xf numFmtId="1" fontId="15" fillId="0" borderId="30" xfId="0" applyNumberFormat="1" applyFont="1" applyFill="1" applyBorder="1" applyAlignment="1" applyProtection="1">
      <alignment horizontal="right"/>
      <protection locked="0"/>
    </xf>
    <xf numFmtId="1" fontId="15" fillId="0" borderId="31" xfId="0" applyNumberFormat="1" applyFont="1" applyFill="1" applyBorder="1" applyAlignment="1" applyProtection="1">
      <alignment horizontal="right"/>
      <protection locked="0"/>
    </xf>
    <xf numFmtId="1" fontId="13" fillId="0" borderId="9" xfId="0" applyNumberFormat="1" applyFont="1" applyBorder="1" applyAlignment="1">
      <alignment horizontal="right"/>
    </xf>
    <xf numFmtId="1" fontId="13" fillId="0" borderId="2" xfId="0" applyNumberFormat="1" applyFont="1" applyBorder="1" applyAlignment="1">
      <alignment horizontal="right"/>
    </xf>
    <xf numFmtId="1" fontId="13" fillId="0" borderId="7" xfId="0" applyNumberFormat="1" applyFont="1" applyBorder="1" applyAlignment="1">
      <alignment horizontal="right"/>
    </xf>
    <xf numFmtId="1" fontId="13" fillId="0" borderId="8" xfId="0" applyNumberFormat="1" applyFont="1" applyBorder="1" applyAlignment="1">
      <alignment horizontal="right"/>
    </xf>
    <xf numFmtId="1" fontId="13" fillId="0" borderId="32" xfId="0" applyNumberFormat="1" applyFont="1" applyBorder="1"/>
    <xf numFmtId="1" fontId="13" fillId="0" borderId="9" xfId="0" applyNumberFormat="1" applyFont="1" applyBorder="1"/>
    <xf numFmtId="1" fontId="13" fillId="0" borderId="8" xfId="0" applyNumberFormat="1" applyFont="1" applyBorder="1"/>
    <xf numFmtId="1" fontId="13" fillId="0" borderId="7" xfId="0" applyNumberFormat="1" applyFont="1" applyBorder="1"/>
    <xf numFmtId="1" fontId="15" fillId="0" borderId="8" xfId="0" applyNumberFormat="1" applyFont="1" applyBorder="1" applyAlignment="1" applyProtection="1">
      <alignment horizontal="right"/>
      <protection locked="0"/>
    </xf>
    <xf numFmtId="1" fontId="15" fillId="0" borderId="0" xfId="0" applyNumberFormat="1" applyFont="1" applyBorder="1" applyAlignment="1" applyProtection="1">
      <alignment horizontal="right"/>
      <protection locked="0"/>
    </xf>
    <xf numFmtId="1" fontId="15" fillId="0" borderId="20" xfId="0" applyNumberFormat="1" applyFont="1" applyBorder="1" applyAlignment="1" applyProtection="1">
      <alignment horizontal="right"/>
      <protection locked="0"/>
    </xf>
    <xf numFmtId="1" fontId="15" fillId="0" borderId="29" xfId="0" applyNumberFormat="1" applyFont="1" applyBorder="1" applyAlignment="1" applyProtection="1">
      <alignment horizontal="right"/>
      <protection locked="0"/>
    </xf>
    <xf numFmtId="1" fontId="15" fillId="0" borderId="18" xfId="0" applyNumberFormat="1" applyFont="1" applyBorder="1" applyAlignment="1" applyProtection="1">
      <alignment horizontal="right"/>
      <protection locked="0"/>
    </xf>
    <xf numFmtId="1" fontId="11" fillId="0" borderId="0" xfId="0" applyNumberFormat="1" applyFont="1" applyBorder="1"/>
    <xf numFmtId="164" fontId="11" fillId="0" borderId="0" xfId="0" applyNumberFormat="1" applyFont="1" applyBorder="1"/>
    <xf numFmtId="1" fontId="11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1" fontId="18" fillId="0" borderId="0" xfId="0" applyNumberFormat="1" applyFont="1" applyBorder="1"/>
    <xf numFmtId="1" fontId="11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12" fillId="0" borderId="0" xfId="0" applyNumberFormat="1" applyFont="1" applyBorder="1"/>
    <xf numFmtId="1" fontId="19" fillId="0" borderId="0" xfId="0" applyNumberFormat="1" applyFont="1"/>
    <xf numFmtId="1" fontId="18" fillId="0" borderId="0" xfId="0" applyNumberFormat="1" applyFont="1"/>
    <xf numFmtId="1" fontId="0" fillId="0" borderId="5" xfId="0" applyNumberFormat="1" applyBorder="1"/>
    <xf numFmtId="0" fontId="13" fillId="0" borderId="5" xfId="0" applyFont="1" applyBorder="1" applyAlignment="1">
      <alignment horizontal="left"/>
    </xf>
    <xf numFmtId="1" fontId="13" fillId="0" borderId="9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4" fillId="0" borderId="32" xfId="0" applyNumberFormat="1" applyFont="1" applyBorder="1" applyAlignment="1">
      <alignment horizontal="center" wrapText="1"/>
    </xf>
    <xf numFmtId="0" fontId="15" fillId="0" borderId="5" xfId="0" applyFont="1" applyBorder="1"/>
    <xf numFmtId="9" fontId="15" fillId="0" borderId="34" xfId="0" applyNumberFormat="1" applyFont="1" applyBorder="1" applyAlignment="1">
      <alignment horizontal="center"/>
    </xf>
    <xf numFmtId="9" fontId="15" fillId="0" borderId="20" xfId="0" applyNumberFormat="1" applyFont="1" applyBorder="1" applyAlignment="1">
      <alignment horizontal="center"/>
    </xf>
    <xf numFmtId="1" fontId="15" fillId="0" borderId="20" xfId="0" applyNumberFormat="1" applyFont="1" applyBorder="1"/>
    <xf numFmtId="1" fontId="15" fillId="0" borderId="16" xfId="0" applyNumberFormat="1" applyFont="1" applyBorder="1"/>
    <xf numFmtId="1" fontId="15" fillId="0" borderId="17" xfId="0" applyNumberFormat="1" applyFont="1" applyBorder="1"/>
    <xf numFmtId="1" fontId="15" fillId="0" borderId="18" xfId="0" applyNumberFormat="1" applyFont="1" applyBorder="1"/>
    <xf numFmtId="9" fontId="15" fillId="0" borderId="35" xfId="0" applyNumberFormat="1" applyFont="1" applyBorder="1" applyAlignment="1">
      <alignment horizontal="center"/>
    </xf>
    <xf numFmtId="9" fontId="15" fillId="0" borderId="17" xfId="0" applyNumberFormat="1" applyFont="1" applyBorder="1" applyAlignment="1">
      <alignment horizontal="center"/>
    </xf>
    <xf numFmtId="1" fontId="13" fillId="0" borderId="17" xfId="0" applyNumberFormat="1" applyFont="1" applyBorder="1"/>
    <xf numFmtId="1" fontId="0" fillId="0" borderId="35" xfId="0" applyNumberFormat="1" applyBorder="1"/>
    <xf numFmtId="1" fontId="0" fillId="0" borderId="36" xfId="0" applyNumberFormat="1" applyBorder="1"/>
    <xf numFmtId="1" fontId="0" fillId="0" borderId="15" xfId="0" applyNumberFormat="1" applyBorder="1"/>
    <xf numFmtId="0" fontId="13" fillId="0" borderId="6" xfId="0" applyFont="1" applyBorder="1"/>
    <xf numFmtId="9" fontId="15" fillId="0" borderId="33" xfId="0" applyNumberFormat="1" applyFont="1" applyBorder="1" applyAlignment="1">
      <alignment horizontal="center"/>
    </xf>
    <xf numFmtId="9" fontId="15" fillId="0" borderId="37" xfId="0" applyNumberFormat="1" applyFont="1" applyBorder="1" applyAlignment="1">
      <alignment horizontal="center"/>
    </xf>
    <xf numFmtId="9" fontId="15" fillId="0" borderId="29" xfId="0" applyNumberFormat="1" applyFont="1" applyBorder="1" applyAlignment="1">
      <alignment horizontal="center"/>
    </xf>
    <xf numFmtId="9" fontId="15" fillId="0" borderId="38" xfId="0" applyNumberFormat="1" applyFont="1" applyBorder="1" applyAlignment="1">
      <alignment horizontal="center"/>
    </xf>
    <xf numFmtId="9" fontId="15" fillId="0" borderId="39" xfId="0" applyNumberFormat="1" applyFont="1" applyBorder="1" applyAlignment="1">
      <alignment horizontal="center"/>
    </xf>
    <xf numFmtId="9" fontId="15" fillId="0" borderId="40" xfId="0" applyNumberFormat="1" applyFont="1" applyBorder="1" applyAlignment="1">
      <alignment horizontal="center"/>
    </xf>
    <xf numFmtId="0" fontId="13" fillId="0" borderId="19" xfId="0" applyFont="1" applyBorder="1"/>
    <xf numFmtId="9" fontId="15" fillId="0" borderId="14" xfId="0" applyNumberFormat="1" applyFont="1" applyBorder="1" applyAlignment="1">
      <alignment horizontal="center"/>
    </xf>
    <xf numFmtId="9" fontId="15" fillId="0" borderId="14" xfId="0" applyNumberFormat="1" applyFont="1" applyBorder="1"/>
    <xf numFmtId="9" fontId="15" fillId="0" borderId="12" xfId="0" applyNumberFormat="1" applyFont="1" applyBorder="1"/>
    <xf numFmtId="164" fontId="20" fillId="0" borderId="35" xfId="0" applyNumberFormat="1" applyFont="1" applyBorder="1" applyAlignment="1">
      <alignment horizontal="center"/>
    </xf>
    <xf numFmtId="164" fontId="20" fillId="0" borderId="36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0" fontId="13" fillId="0" borderId="5" xfId="0" applyFont="1" applyBorder="1"/>
    <xf numFmtId="9" fontId="15" fillId="0" borderId="41" xfId="0" applyNumberFormat="1" applyFont="1" applyBorder="1" applyAlignment="1">
      <alignment horizontal="center"/>
    </xf>
    <xf numFmtId="9" fontId="15" fillId="0" borderId="20" xfId="0" applyNumberFormat="1" applyFont="1" applyBorder="1"/>
    <xf numFmtId="9" fontId="15" fillId="0" borderId="16" xfId="0" applyNumberFormat="1" applyFont="1" applyBorder="1"/>
    <xf numFmtId="9" fontId="20" fillId="0" borderId="42" xfId="0" applyNumberFormat="1" applyFont="1" applyBorder="1" applyAlignment="1">
      <alignment horizontal="center"/>
    </xf>
    <xf numFmtId="9" fontId="20" fillId="0" borderId="17" xfId="0" applyNumberFormat="1" applyFont="1" applyBorder="1" applyAlignment="1">
      <alignment horizontal="center"/>
    </xf>
    <xf numFmtId="9" fontId="20" fillId="0" borderId="18" xfId="0" applyNumberFormat="1" applyFont="1" applyBorder="1" applyAlignment="1">
      <alignment horizontal="center"/>
    </xf>
    <xf numFmtId="0" fontId="21" fillId="0" borderId="0" xfId="0" applyFont="1" applyBorder="1"/>
    <xf numFmtId="0" fontId="22" fillId="0" borderId="0" xfId="0" applyFont="1"/>
    <xf numFmtId="1" fontId="15" fillId="0" borderId="43" xfId="0" applyNumberFormat="1" applyFont="1" applyBorder="1" applyAlignment="1">
      <alignment horizontal="left"/>
    </xf>
    <xf numFmtId="1" fontId="15" fillId="0" borderId="44" xfId="0" applyNumberFormat="1" applyFont="1" applyBorder="1" applyAlignment="1" applyProtection="1">
      <alignment horizontal="right" wrapText="1"/>
      <protection locked="0"/>
    </xf>
    <xf numFmtId="1" fontId="15" fillId="0" borderId="45" xfId="0" applyNumberFormat="1" applyFont="1" applyBorder="1" applyAlignment="1" applyProtection="1">
      <alignment horizontal="right" wrapText="1"/>
      <protection locked="0"/>
    </xf>
    <xf numFmtId="1" fontId="15" fillId="0" borderId="46" xfId="0" applyNumberFormat="1" applyFont="1" applyBorder="1" applyAlignment="1" applyProtection="1">
      <alignment horizontal="right" wrapText="1"/>
      <protection locked="0"/>
    </xf>
    <xf numFmtId="1" fontId="15" fillId="0" borderId="22" xfId="0" applyNumberFormat="1" applyFont="1" applyBorder="1" applyAlignment="1" applyProtection="1">
      <alignment horizontal="right" wrapText="1"/>
      <protection locked="0"/>
    </xf>
    <xf numFmtId="164" fontId="15" fillId="0" borderId="43" xfId="0" applyNumberFormat="1" applyFont="1" applyBorder="1"/>
    <xf numFmtId="1" fontId="15" fillId="0" borderId="47" xfId="0" applyNumberFormat="1" applyFont="1" applyFill="1" applyBorder="1" applyAlignment="1" applyProtection="1">
      <alignment horizontal="right"/>
      <protection locked="0"/>
    </xf>
    <xf numFmtId="1" fontId="15" fillId="0" borderId="48" xfId="0" applyNumberFormat="1" applyFont="1" applyFill="1" applyBorder="1" applyAlignment="1" applyProtection="1">
      <alignment horizontal="right"/>
      <protection locked="0"/>
    </xf>
    <xf numFmtId="1" fontId="15" fillId="0" borderId="49" xfId="0" applyNumberFormat="1" applyFont="1" applyBorder="1"/>
    <xf numFmtId="1" fontId="15" fillId="0" borderId="46" xfId="0" applyNumberFormat="1" applyFont="1" applyBorder="1"/>
    <xf numFmtId="1" fontId="15" fillId="0" borderId="45" xfId="0" applyNumberFormat="1" applyFont="1" applyBorder="1"/>
    <xf numFmtId="1" fontId="15" fillId="0" borderId="6" xfId="0" applyNumberFormat="1" applyFont="1" applyBorder="1" applyAlignment="1">
      <alignment horizontal="left"/>
    </xf>
    <xf numFmtId="1" fontId="15" fillId="0" borderId="33" xfId="0" applyNumberFormat="1" applyFont="1" applyBorder="1" applyAlignment="1" applyProtection="1">
      <alignment horizontal="right"/>
      <protection locked="0"/>
    </xf>
    <xf numFmtId="1" fontId="15" fillId="0" borderId="37" xfId="0" applyNumberFormat="1" applyFont="1" applyBorder="1" applyAlignment="1" applyProtection="1">
      <alignment horizontal="right"/>
      <protection locked="0"/>
    </xf>
    <xf numFmtId="164" fontId="13" fillId="0" borderId="6" xfId="0" applyNumberFormat="1" applyFont="1" applyBorder="1"/>
    <xf numFmtId="1" fontId="15" fillId="0" borderId="50" xfId="0" applyNumberFormat="1" applyFont="1" applyBorder="1" applyAlignment="1" applyProtection="1">
      <alignment horizontal="right"/>
      <protection locked="0"/>
    </xf>
    <xf numFmtId="1" fontId="15" fillId="0" borderId="51" xfId="0" applyNumberFormat="1" applyFont="1" applyBorder="1" applyAlignment="1" applyProtection="1">
      <alignment horizontal="right"/>
      <protection locked="0"/>
    </xf>
    <xf numFmtId="164" fontId="15" fillId="0" borderId="19" xfId="0" applyNumberFormat="1" applyFont="1" applyBorder="1"/>
    <xf numFmtId="1" fontId="15" fillId="0" borderId="52" xfId="0" applyNumberFormat="1" applyFont="1" applyBorder="1"/>
    <xf numFmtId="1" fontId="15" fillId="0" borderId="53" xfId="0" applyNumberFormat="1" applyFont="1" applyBorder="1"/>
    <xf numFmtId="1" fontId="15" fillId="0" borderId="54" xfId="0" applyNumberFormat="1" applyFont="1" applyBorder="1"/>
    <xf numFmtId="1" fontId="13" fillId="0" borderId="10" xfId="0" applyNumberFormat="1" applyFont="1" applyBorder="1" applyAlignment="1">
      <alignment horizontal="left"/>
    </xf>
    <xf numFmtId="1" fontId="13" fillId="0" borderId="32" xfId="0" applyNumberFormat="1" applyFont="1" applyBorder="1" applyAlignment="1">
      <alignment horizontal="right"/>
    </xf>
    <xf numFmtId="1" fontId="15" fillId="0" borderId="19" xfId="0" applyNumberFormat="1" applyFont="1" applyBorder="1" applyAlignment="1">
      <alignment horizontal="left"/>
    </xf>
    <xf numFmtId="1" fontId="15" fillId="0" borderId="34" xfId="0" applyNumberFormat="1" applyFont="1" applyBorder="1" applyAlignment="1" applyProtection="1">
      <alignment horizontal="right"/>
      <protection locked="0"/>
    </xf>
    <xf numFmtId="1" fontId="15" fillId="0" borderId="14" xfId="0" applyNumberFormat="1" applyFont="1" applyBorder="1" applyAlignment="1" applyProtection="1">
      <alignment horizontal="right"/>
      <protection locked="0"/>
    </xf>
    <xf numFmtId="1" fontId="15" fillId="0" borderId="12" xfId="0" applyNumberFormat="1" applyFont="1" applyBorder="1" applyAlignment="1" applyProtection="1">
      <alignment horizontal="right"/>
      <protection locked="0"/>
    </xf>
    <xf numFmtId="1" fontId="15" fillId="0" borderId="16" xfId="0" applyNumberFormat="1" applyFont="1" applyBorder="1" applyAlignment="1" applyProtection="1">
      <alignment horizontal="right"/>
      <protection locked="0"/>
    </xf>
    <xf numFmtId="164" fontId="15" fillId="0" borderId="55" xfId="0" applyNumberFormat="1" applyFont="1" applyBorder="1"/>
    <xf numFmtId="1" fontId="15" fillId="0" borderId="17" xfId="0" applyNumberFormat="1" applyFont="1" applyFill="1" applyBorder="1" applyProtection="1">
      <protection locked="0"/>
    </xf>
    <xf numFmtId="1" fontId="15" fillId="0" borderId="0" xfId="0" applyNumberFormat="1" applyFont="1" applyBorder="1" applyProtection="1">
      <protection locked="0"/>
    </xf>
    <xf numFmtId="1" fontId="15" fillId="0" borderId="56" xfId="0" applyNumberFormat="1" applyFont="1" applyBorder="1" applyProtection="1">
      <protection locked="0"/>
    </xf>
    <xf numFmtId="1" fontId="15" fillId="0" borderId="23" xfId="0" applyNumberFormat="1" applyFont="1" applyBorder="1" applyAlignment="1">
      <alignment horizontal="left"/>
    </xf>
    <xf numFmtId="1" fontId="15" fillId="0" borderId="57" xfId="0" applyNumberFormat="1" applyFont="1" applyBorder="1" applyAlignment="1" applyProtection="1">
      <alignment horizontal="right"/>
      <protection locked="0"/>
    </xf>
    <xf numFmtId="1" fontId="15" fillId="0" borderId="26" xfId="0" applyNumberFormat="1" applyFont="1" applyBorder="1" applyAlignment="1" applyProtection="1">
      <alignment horizontal="right"/>
      <protection locked="0"/>
    </xf>
    <xf numFmtId="1" fontId="15" fillId="0" borderId="24" xfId="0" applyNumberFormat="1" applyFont="1" applyBorder="1" applyAlignment="1" applyProtection="1">
      <alignment horizontal="right"/>
      <protection locked="0"/>
    </xf>
    <xf numFmtId="1" fontId="15" fillId="0" borderId="27" xfId="0" applyNumberFormat="1" applyFont="1" applyBorder="1" applyAlignment="1" applyProtection="1">
      <alignment horizontal="right"/>
      <protection locked="0"/>
    </xf>
    <xf numFmtId="1" fontId="15" fillId="0" borderId="28" xfId="0" applyNumberFormat="1" applyFont="1" applyBorder="1" applyProtection="1">
      <protection locked="0"/>
    </xf>
    <xf numFmtId="1" fontId="15" fillId="0" borderId="25" xfId="0" applyNumberFormat="1" applyFont="1" applyBorder="1" applyProtection="1">
      <protection locked="0"/>
    </xf>
    <xf numFmtId="1" fontId="15" fillId="0" borderId="58" xfId="0" applyNumberFormat="1" applyFont="1" applyBorder="1" applyProtection="1">
      <protection locked="0"/>
    </xf>
    <xf numFmtId="1" fontId="15" fillId="0" borderId="59" xfId="0" applyNumberFormat="1" applyFont="1" applyBorder="1"/>
    <xf numFmtId="1" fontId="15" fillId="0" borderId="24" xfId="0" applyNumberFormat="1" applyFont="1" applyBorder="1"/>
    <xf numFmtId="1" fontId="15" fillId="0" borderId="26" xfId="0" applyNumberFormat="1" applyFont="1" applyBorder="1"/>
    <xf numFmtId="1" fontId="15" fillId="0" borderId="17" xfId="0" applyNumberFormat="1" applyFont="1" applyBorder="1" applyProtection="1">
      <protection locked="0"/>
    </xf>
    <xf numFmtId="1" fontId="15" fillId="0" borderId="60" xfId="0" applyNumberFormat="1" applyFont="1" applyBorder="1"/>
    <xf numFmtId="1" fontId="15" fillId="0" borderId="50" xfId="0" applyNumberFormat="1" applyFont="1" applyBorder="1"/>
    <xf numFmtId="1" fontId="15" fillId="0" borderId="61" xfId="0" applyNumberFormat="1" applyFont="1" applyBorder="1"/>
    <xf numFmtId="1" fontId="15" fillId="0" borderId="1" xfId="0" applyNumberFormat="1" applyFont="1" applyBorder="1" applyAlignment="1" applyProtection="1">
      <alignment horizontal="right"/>
      <protection locked="0"/>
    </xf>
    <xf numFmtId="1" fontId="15" fillId="0" borderId="7" xfId="0" applyNumberFormat="1" applyFont="1" applyBorder="1" applyAlignment="1" applyProtection="1">
      <alignment horizontal="right"/>
      <protection locked="0"/>
    </xf>
    <xf numFmtId="0" fontId="15" fillId="0" borderId="17" xfId="0" applyFont="1" applyBorder="1"/>
    <xf numFmtId="0" fontId="15" fillId="0" borderId="56" xfId="0" applyFont="1" applyBorder="1"/>
    <xf numFmtId="1" fontId="15" fillId="0" borderId="38" xfId="0" applyNumberFormat="1" applyFont="1" applyBorder="1"/>
    <xf numFmtId="1" fontId="15" fillId="0" borderId="29" xfId="0" applyNumberFormat="1" applyFont="1" applyBorder="1"/>
    <xf numFmtId="1" fontId="15" fillId="0" borderId="37" xfId="0" applyNumberFormat="1" applyFont="1" applyBorder="1"/>
    <xf numFmtId="1" fontId="16" fillId="0" borderId="44" xfId="0" applyNumberFormat="1" applyFont="1" applyBorder="1" applyAlignment="1" applyProtection="1">
      <alignment horizontal="right" wrapText="1"/>
      <protection locked="0"/>
    </xf>
    <xf numFmtId="1" fontId="16" fillId="0" borderId="45" xfId="0" applyNumberFormat="1" applyFont="1" applyBorder="1" applyAlignment="1" applyProtection="1">
      <alignment horizontal="right" wrapText="1"/>
      <protection locked="0"/>
    </xf>
    <xf numFmtId="1" fontId="16" fillId="0" borderId="46" xfId="0" applyNumberFormat="1" applyFont="1" applyBorder="1" applyAlignment="1" applyProtection="1">
      <alignment horizontal="right" wrapText="1"/>
      <protection locked="0"/>
    </xf>
    <xf numFmtId="1" fontId="16" fillId="0" borderId="22" xfId="0" applyNumberFormat="1" applyFont="1" applyBorder="1" applyAlignment="1" applyProtection="1">
      <alignment horizontal="right" wrapText="1"/>
      <protection locked="0"/>
    </xf>
    <xf numFmtId="1" fontId="16" fillId="0" borderId="49" xfId="0" applyNumberFormat="1" applyFont="1" applyBorder="1" applyAlignment="1" applyProtection="1">
      <alignment horizontal="right" wrapText="1"/>
      <protection locked="0"/>
    </xf>
    <xf numFmtId="1" fontId="15" fillId="0" borderId="62" xfId="0" applyNumberFormat="1" applyFont="1" applyBorder="1" applyAlignment="1" applyProtection="1">
      <alignment horizontal="right"/>
      <protection locked="0"/>
    </xf>
    <xf numFmtId="1" fontId="15" fillId="0" borderId="47" xfId="0" applyNumberFormat="1" applyFont="1" applyBorder="1" applyAlignment="1" applyProtection="1">
      <alignment horizontal="right"/>
      <protection locked="0"/>
    </xf>
    <xf numFmtId="1" fontId="16" fillId="0" borderId="33" xfId="0" applyNumberFormat="1" applyFont="1" applyBorder="1" applyAlignment="1" applyProtection="1">
      <alignment horizontal="right"/>
      <protection locked="0"/>
    </xf>
    <xf numFmtId="1" fontId="16" fillId="0" borderId="37" xfId="0" applyNumberFormat="1" applyFont="1" applyBorder="1" applyAlignment="1" applyProtection="1">
      <alignment horizontal="right"/>
      <protection locked="0"/>
    </xf>
    <xf numFmtId="1" fontId="16" fillId="0" borderId="38" xfId="0" applyNumberFormat="1" applyFont="1" applyBorder="1" applyAlignment="1" applyProtection="1">
      <alignment horizontal="right"/>
      <protection locked="0"/>
    </xf>
    <xf numFmtId="0" fontId="15" fillId="0" borderId="28" xfId="0" applyFont="1" applyBorder="1"/>
    <xf numFmtId="0" fontId="15" fillId="0" borderId="24" xfId="0" applyFont="1" applyBorder="1"/>
    <xf numFmtId="0" fontId="15" fillId="0" borderId="26" xfId="0" applyFont="1" applyBorder="1"/>
    <xf numFmtId="3" fontId="23" fillId="0" borderId="50" xfId="0" applyNumberFormat="1" applyFont="1" applyBorder="1"/>
    <xf numFmtId="1" fontId="13" fillId="0" borderId="3" xfId="0" applyNumberFormat="1" applyFont="1" applyBorder="1" applyAlignment="1">
      <alignment horizontal="right"/>
    </xf>
    <xf numFmtId="1" fontId="16" fillId="0" borderId="19" xfId="0" applyNumberFormat="1" applyFont="1" applyBorder="1" applyAlignment="1">
      <alignment horizontal="left"/>
    </xf>
    <xf numFmtId="1" fontId="16" fillId="0" borderId="34" xfId="0" applyNumberFormat="1" applyFont="1" applyBorder="1" applyAlignment="1" applyProtection="1">
      <alignment horizontal="right"/>
      <protection locked="0"/>
    </xf>
    <xf numFmtId="1" fontId="16" fillId="0" borderId="35" xfId="0" applyNumberFormat="1" applyFont="1" applyBorder="1" applyAlignment="1" applyProtection="1">
      <alignment horizontal="right"/>
      <protection locked="0"/>
    </xf>
    <xf numFmtId="3" fontId="15" fillId="0" borderId="42" xfId="0" applyNumberFormat="1" applyFont="1" applyBorder="1"/>
    <xf numFmtId="3" fontId="15" fillId="0" borderId="17" xfId="0" applyNumberFormat="1" applyFont="1" applyBorder="1"/>
    <xf numFmtId="3" fontId="15" fillId="0" borderId="0" xfId="0" applyNumberFormat="1" applyFont="1" applyBorder="1"/>
    <xf numFmtId="1" fontId="16" fillId="0" borderId="57" xfId="0" applyNumberFormat="1" applyFont="1" applyBorder="1" applyAlignment="1" applyProtection="1">
      <alignment horizontal="right"/>
      <protection locked="0"/>
    </xf>
    <xf numFmtId="1" fontId="16" fillId="0" borderId="59" xfId="0" applyNumberFormat="1" applyFont="1" applyBorder="1" applyAlignment="1" applyProtection="1">
      <alignment horizontal="right"/>
      <protection locked="0"/>
    </xf>
    <xf numFmtId="3" fontId="15" fillId="0" borderId="59" xfId="0" applyNumberFormat="1" applyFont="1" applyBorder="1"/>
    <xf numFmtId="3" fontId="15" fillId="0" borderId="28" xfId="0" applyNumberFormat="1" applyFont="1" applyBorder="1"/>
    <xf numFmtId="3" fontId="15" fillId="0" borderId="25" xfId="0" applyNumberFormat="1" applyFont="1" applyBorder="1"/>
    <xf numFmtId="1" fontId="16" fillId="0" borderId="4" xfId="0" applyNumberFormat="1" applyFont="1" applyBorder="1" applyAlignment="1" applyProtection="1">
      <alignment horizontal="right"/>
      <protection locked="0"/>
    </xf>
    <xf numFmtId="3" fontId="15" fillId="0" borderId="0" xfId="0" applyNumberFormat="1" applyFont="1"/>
    <xf numFmtId="1" fontId="15" fillId="0" borderId="42" xfId="0" applyNumberFormat="1" applyFont="1" applyBorder="1" applyAlignment="1">
      <alignment horizontal="right"/>
    </xf>
    <xf numFmtId="3" fontId="15" fillId="0" borderId="32" xfId="0" applyNumberFormat="1" applyFont="1" applyBorder="1"/>
    <xf numFmtId="3" fontId="15" fillId="0" borderId="9" xfId="0" applyNumberFormat="1" applyFont="1" applyBorder="1"/>
    <xf numFmtId="3" fontId="15" fillId="0" borderId="2" xfId="0" applyNumberFormat="1" applyFont="1" applyBorder="1"/>
    <xf numFmtId="164" fontId="0" fillId="0" borderId="0" xfId="0" applyNumberFormat="1" applyBorder="1"/>
    <xf numFmtId="1" fontId="15" fillId="0" borderId="64" xfId="0" applyNumberFormat="1" applyFont="1" applyBorder="1" applyAlignment="1" applyProtection="1">
      <alignment horizontal="right"/>
      <protection locked="0"/>
    </xf>
    <xf numFmtId="1" fontId="15" fillId="0" borderId="45" xfId="0" applyNumberFormat="1" applyFont="1" applyBorder="1" applyAlignment="1" applyProtection="1">
      <alignment horizontal="right"/>
      <protection locked="0"/>
    </xf>
    <xf numFmtId="1" fontId="15" fillId="0" borderId="46" xfId="0" applyNumberFormat="1" applyFont="1" applyBorder="1" applyAlignment="1" applyProtection="1">
      <alignment horizontal="right"/>
      <protection locked="0"/>
    </xf>
    <xf numFmtId="1" fontId="15" fillId="0" borderId="44" xfId="0" applyNumberFormat="1" applyFont="1" applyBorder="1" applyAlignment="1" applyProtection="1">
      <alignment horizontal="right"/>
      <protection locked="0"/>
    </xf>
    <xf numFmtId="1" fontId="15" fillId="0" borderId="65" xfId="0" applyNumberFormat="1" applyFont="1" applyBorder="1" applyAlignment="1" applyProtection="1">
      <alignment horizontal="right"/>
      <protection locked="0"/>
    </xf>
    <xf numFmtId="1" fontId="11" fillId="0" borderId="6" xfId="0" applyNumberFormat="1" applyFont="1" applyBorder="1"/>
    <xf numFmtId="1" fontId="15" fillId="0" borderId="49" xfId="0" applyNumberFormat="1" applyFont="1" applyBorder="1" applyAlignment="1" applyProtection="1">
      <alignment horizontal="right"/>
      <protection locked="0"/>
    </xf>
    <xf numFmtId="1" fontId="15" fillId="0" borderId="41" xfId="0" applyNumberFormat="1" applyFont="1" applyBorder="1" applyAlignment="1" applyProtection="1">
      <alignment horizontal="right"/>
      <protection locked="0"/>
    </xf>
    <xf numFmtId="1" fontId="15" fillId="0" borderId="42" xfId="0" applyNumberFormat="1" applyFont="1" applyBorder="1" applyAlignment="1" applyProtection="1">
      <alignment horizontal="right"/>
      <protection locked="0"/>
    </xf>
    <xf numFmtId="1" fontId="15" fillId="0" borderId="59" xfId="0" applyNumberFormat="1" applyFont="1" applyBorder="1" applyAlignment="1" applyProtection="1">
      <alignment horizontal="right"/>
      <protection locked="0"/>
    </xf>
    <xf numFmtId="1" fontId="15" fillId="0" borderId="24" xfId="0" applyNumberFormat="1" applyFont="1" applyFill="1" applyBorder="1" applyAlignment="1" applyProtection="1">
      <alignment horizontal="right"/>
      <protection locked="0"/>
    </xf>
    <xf numFmtId="1" fontId="15" fillId="0" borderId="26" xfId="0" applyNumberFormat="1" applyFont="1" applyFill="1" applyBorder="1" applyAlignment="1" applyProtection="1">
      <alignment horizontal="right"/>
      <protection locked="0"/>
    </xf>
    <xf numFmtId="1" fontId="15" fillId="0" borderId="38" xfId="0" applyNumberFormat="1" applyFont="1" applyBorder="1" applyAlignment="1" applyProtection="1">
      <alignment horizontal="right"/>
      <protection locked="0"/>
    </xf>
    <xf numFmtId="1" fontId="15" fillId="0" borderId="53" xfId="0" applyNumberFormat="1" applyFont="1" applyBorder="1" applyAlignment="1" applyProtection="1">
      <alignment horizontal="right"/>
      <protection locked="0"/>
    </xf>
    <xf numFmtId="1" fontId="15" fillId="0" borderId="54" xfId="0" applyNumberFormat="1" applyFont="1" applyBorder="1" applyAlignment="1" applyProtection="1">
      <alignment horizontal="right"/>
      <protection locked="0"/>
    </xf>
    <xf numFmtId="1" fontId="15" fillId="0" borderId="41" xfId="0" applyNumberFormat="1" applyFont="1" applyBorder="1" applyAlignment="1">
      <alignment horizontal="left"/>
    </xf>
    <xf numFmtId="1" fontId="15" fillId="0" borderId="22" xfId="0" applyNumberFormat="1" applyFont="1" applyBorder="1" applyAlignment="1" applyProtection="1">
      <alignment horizontal="right"/>
      <protection locked="0"/>
    </xf>
    <xf numFmtId="1" fontId="15" fillId="0" borderId="21" xfId="0" applyNumberFormat="1" applyFont="1" applyBorder="1" applyAlignment="1" applyProtection="1">
      <alignment horizontal="right"/>
      <protection locked="0"/>
    </xf>
    <xf numFmtId="1" fontId="15" fillId="0" borderId="58" xfId="0" applyNumberFormat="1" applyFont="1" applyBorder="1"/>
    <xf numFmtId="0" fontId="15" fillId="0" borderId="25" xfId="0" applyFont="1" applyBorder="1"/>
    <xf numFmtId="1" fontId="15" fillId="0" borderId="17" xfId="0" applyNumberFormat="1" applyFont="1" applyBorder="1" applyAlignment="1" applyProtection="1">
      <alignment horizontal="right"/>
      <protection locked="0"/>
    </xf>
    <xf numFmtId="1" fontId="15" fillId="0" borderId="66" xfId="0" applyNumberFormat="1" applyFont="1" applyBorder="1"/>
    <xf numFmtId="1" fontId="11" fillId="0" borderId="10" xfId="0" applyNumberFormat="1" applyFont="1" applyBorder="1"/>
    <xf numFmtId="1" fontId="15" fillId="2" borderId="46" xfId="0" applyNumberFormat="1" applyFont="1" applyFill="1" applyBorder="1" applyAlignment="1" applyProtection="1">
      <alignment horizontal="right"/>
      <protection locked="0"/>
    </xf>
    <xf numFmtId="1" fontId="13" fillId="0" borderId="8" xfId="0" applyNumberFormat="1" applyFont="1" applyFill="1" applyBorder="1" applyAlignment="1">
      <alignment horizontal="right"/>
    </xf>
    <xf numFmtId="1" fontId="13" fillId="0" borderId="9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9" fontId="15" fillId="0" borderId="36" xfId="0" applyNumberFormat="1" applyFont="1" applyBorder="1" applyAlignment="1">
      <alignment horizontal="right"/>
    </xf>
    <xf numFmtId="9" fontId="15" fillId="0" borderId="14" xfId="0" applyNumberFormat="1" applyFont="1" applyBorder="1" applyAlignment="1">
      <alignment horizontal="right"/>
    </xf>
    <xf numFmtId="9" fontId="15" fillId="0" borderId="45" xfId="0" applyNumberFormat="1" applyFont="1" applyBorder="1" applyAlignment="1">
      <alignment horizontal="right"/>
    </xf>
    <xf numFmtId="9" fontId="15" fillId="0" borderId="12" xfId="0" applyNumberFormat="1" applyFont="1" applyBorder="1" applyAlignment="1">
      <alignment horizontal="right"/>
    </xf>
    <xf numFmtId="9" fontId="15" fillId="0" borderId="15" xfId="0" applyNumberFormat="1" applyFont="1" applyBorder="1" applyAlignment="1">
      <alignment horizontal="right"/>
    </xf>
    <xf numFmtId="9" fontId="15" fillId="0" borderId="34" xfId="0" applyNumberFormat="1" applyFont="1" applyBorder="1" applyAlignment="1">
      <alignment horizontal="right"/>
    </xf>
    <xf numFmtId="9" fontId="15" fillId="0" borderId="67" xfId="0" applyNumberFormat="1" applyFont="1" applyBorder="1" applyAlignment="1">
      <alignment horizontal="right"/>
    </xf>
    <xf numFmtId="9" fontId="15" fillId="0" borderId="35" xfId="0" applyNumberFormat="1" applyFont="1" applyBorder="1" applyAlignment="1">
      <alignment horizontal="right"/>
    </xf>
    <xf numFmtId="9" fontId="15" fillId="0" borderId="28" xfId="0" applyNumberFormat="1" applyFont="1" applyBorder="1" applyAlignment="1">
      <alignment horizontal="right"/>
    </xf>
    <xf numFmtId="9" fontId="15" fillId="0" borderId="26" xfId="0" applyNumberFormat="1" applyFont="1" applyBorder="1" applyAlignment="1">
      <alignment horizontal="right"/>
    </xf>
    <xf numFmtId="9" fontId="15" fillId="0" borderId="50" xfId="0" applyNumberFormat="1" applyFont="1" applyBorder="1" applyAlignment="1">
      <alignment horizontal="right"/>
    </xf>
    <xf numFmtId="9" fontId="15" fillId="0" borderId="68" xfId="0" applyNumberFormat="1" applyFont="1" applyBorder="1" applyAlignment="1">
      <alignment horizontal="right"/>
    </xf>
    <xf numFmtId="9" fontId="15" fillId="0" borderId="69" xfId="0" applyNumberFormat="1" applyFont="1" applyBorder="1" applyAlignment="1">
      <alignment horizontal="right"/>
    </xf>
    <xf numFmtId="9" fontId="15" fillId="0" borderId="57" xfId="0" applyNumberFormat="1" applyFont="1" applyBorder="1" applyAlignment="1">
      <alignment horizontal="right"/>
    </xf>
    <xf numFmtId="9" fontId="15" fillId="0" borderId="58" xfId="0" applyNumberFormat="1" applyFont="1" applyBorder="1" applyAlignment="1">
      <alignment horizontal="right"/>
    </xf>
    <xf numFmtId="9" fontId="15" fillId="0" borderId="59" xfId="0" applyNumberFormat="1" applyFont="1" applyBorder="1" applyAlignment="1">
      <alignment horizontal="right"/>
    </xf>
    <xf numFmtId="9" fontId="15" fillId="0" borderId="27" xfId="0" applyNumberFormat="1" applyFont="1" applyBorder="1" applyAlignment="1">
      <alignment horizontal="right"/>
    </xf>
    <xf numFmtId="1" fontId="15" fillId="0" borderId="55" xfId="0" applyNumberFormat="1" applyFont="1" applyBorder="1"/>
    <xf numFmtId="9" fontId="15" fillId="0" borderId="70" xfId="0" applyNumberFormat="1" applyFont="1" applyBorder="1" applyAlignment="1">
      <alignment horizontal="right"/>
    </xf>
    <xf numFmtId="9" fontId="15" fillId="0" borderId="65" xfId="0" applyNumberFormat="1" applyFont="1" applyBorder="1" applyAlignment="1">
      <alignment horizontal="right"/>
    </xf>
    <xf numFmtId="9" fontId="15" fillId="0" borderId="24" xfId="0" applyNumberFormat="1" applyFont="1" applyBorder="1" applyAlignment="1">
      <alignment horizontal="right"/>
    </xf>
    <xf numFmtId="9" fontId="15" fillId="0" borderId="17" xfId="0" applyNumberFormat="1" applyFont="1" applyBorder="1" applyAlignment="1">
      <alignment horizontal="right"/>
    </xf>
    <xf numFmtId="9" fontId="15" fillId="0" borderId="20" xfId="0" applyNumberFormat="1" applyFont="1" applyBorder="1" applyAlignment="1">
      <alignment horizontal="right"/>
    </xf>
    <xf numFmtId="9" fontId="15" fillId="0" borderId="37" xfId="0" applyNumberFormat="1" applyFont="1" applyBorder="1" applyAlignment="1">
      <alignment horizontal="right"/>
    </xf>
    <xf numFmtId="9" fontId="15" fillId="0" borderId="16" xfId="0" applyNumberFormat="1" applyFont="1" applyBorder="1" applyAlignment="1">
      <alignment horizontal="right"/>
    </xf>
    <xf numFmtId="9" fontId="15" fillId="0" borderId="18" xfId="0" applyNumberFormat="1" applyFont="1" applyBorder="1" applyAlignment="1">
      <alignment horizontal="right"/>
    </xf>
    <xf numFmtId="9" fontId="15" fillId="0" borderId="41" xfId="0" applyNumberFormat="1" applyFont="1" applyBorder="1" applyAlignment="1">
      <alignment horizontal="right"/>
    </xf>
    <xf numFmtId="9" fontId="15" fillId="0" borderId="56" xfId="0" applyNumberFormat="1" applyFont="1" applyBorder="1" applyAlignment="1">
      <alignment horizontal="right"/>
    </xf>
    <xf numFmtId="9" fontId="15" fillId="0" borderId="42" xfId="0" applyNumberFormat="1" applyFont="1" applyBorder="1" applyAlignment="1">
      <alignment horizontal="right"/>
    </xf>
    <xf numFmtId="9" fontId="13" fillId="0" borderId="9" xfId="0" applyNumberFormat="1" applyFont="1" applyBorder="1" applyAlignment="1">
      <alignment horizontal="right"/>
    </xf>
    <xf numFmtId="9" fontId="13" fillId="0" borderId="7" xfId="0" applyNumberFormat="1" applyFont="1" applyBorder="1" applyAlignment="1">
      <alignment horizontal="right"/>
    </xf>
    <xf numFmtId="9" fontId="13" fillId="0" borderId="37" xfId="0" applyNumberFormat="1" applyFont="1" applyBorder="1" applyAlignment="1">
      <alignment horizontal="right"/>
    </xf>
    <xf numFmtId="9" fontId="13" fillId="0" borderId="8" xfId="0" applyNumberFormat="1" applyFont="1" applyBorder="1" applyAlignment="1">
      <alignment horizontal="right"/>
    </xf>
    <xf numFmtId="9" fontId="13" fillId="0" borderId="3" xfId="0" applyNumberFormat="1" applyFont="1" applyBorder="1" applyAlignment="1">
      <alignment horizontal="right"/>
    </xf>
    <xf numFmtId="9" fontId="13" fillId="0" borderId="1" xfId="0" applyNumberFormat="1" applyFont="1" applyBorder="1" applyAlignment="1">
      <alignment horizontal="right"/>
    </xf>
    <xf numFmtId="9" fontId="13" fillId="0" borderId="11" xfId="0" applyNumberFormat="1" applyFont="1" applyBorder="1" applyAlignment="1">
      <alignment horizontal="right"/>
    </xf>
    <xf numFmtId="9" fontId="13" fillId="0" borderId="32" xfId="0" applyNumberFormat="1" applyFont="1" applyBorder="1" applyAlignment="1">
      <alignment horizontal="right"/>
    </xf>
    <xf numFmtId="1" fontId="15" fillId="0" borderId="46" xfId="0" applyNumberFormat="1" applyFont="1" applyFill="1" applyBorder="1" applyAlignment="1" applyProtection="1">
      <alignment horizontal="right"/>
      <protection locked="0"/>
    </xf>
    <xf numFmtId="1" fontId="15" fillId="0" borderId="63" xfId="0" applyNumberFormat="1" applyFont="1" applyBorder="1"/>
    <xf numFmtId="1" fontId="15" fillId="0" borderId="16" xfId="0" applyNumberFormat="1" applyFont="1" applyFill="1" applyBorder="1" applyAlignment="1" applyProtection="1">
      <alignment horizontal="right"/>
      <protection locked="0"/>
    </xf>
    <xf numFmtId="1" fontId="15" fillId="0" borderId="71" xfId="0" applyNumberFormat="1" applyFont="1" applyBorder="1" applyAlignment="1">
      <alignment horizontal="left"/>
    </xf>
    <xf numFmtId="1" fontId="13" fillId="0" borderId="11" xfId="0" applyNumberFormat="1" applyFont="1" applyBorder="1" applyAlignment="1">
      <alignment horizontal="right"/>
    </xf>
    <xf numFmtId="1" fontId="24" fillId="0" borderId="0" xfId="0" applyNumberFormat="1" applyFont="1" applyBorder="1"/>
    <xf numFmtId="1" fontId="15" fillId="0" borderId="35" xfId="0" applyNumberFormat="1" applyFont="1" applyBorder="1"/>
    <xf numFmtId="1" fontId="15" fillId="0" borderId="36" xfId="0" applyNumberFormat="1" applyFont="1" applyBorder="1"/>
    <xf numFmtId="1" fontId="15" fillId="0" borderId="25" xfId="0" applyNumberFormat="1" applyFont="1" applyBorder="1" applyAlignment="1" applyProtection="1">
      <alignment horizontal="right"/>
      <protection locked="0"/>
    </xf>
    <xf numFmtId="1" fontId="15" fillId="0" borderId="28" xfId="0" applyNumberFormat="1" applyFont="1" applyBorder="1"/>
    <xf numFmtId="1" fontId="15" fillId="0" borderId="39" xfId="0" applyNumberFormat="1" applyFont="1" applyBorder="1"/>
    <xf numFmtId="9" fontId="15" fillId="0" borderId="13" xfId="0" applyNumberFormat="1" applyFont="1" applyBorder="1" applyAlignment="1">
      <alignment horizontal="right"/>
    </xf>
    <xf numFmtId="9" fontId="15" fillId="0" borderId="25" xfId="0" applyNumberFormat="1" applyFont="1" applyBorder="1" applyAlignment="1">
      <alignment horizontal="right"/>
    </xf>
    <xf numFmtId="1" fontId="15" fillId="0" borderId="55" xfId="0" applyNumberFormat="1" applyFont="1" applyBorder="1" applyAlignment="1">
      <alignment horizontal="left"/>
    </xf>
    <xf numFmtId="9" fontId="15" fillId="0" borderId="62" xfId="0" applyNumberFormat="1" applyFont="1" applyBorder="1" applyAlignment="1">
      <alignment horizontal="right"/>
    </xf>
    <xf numFmtId="9" fontId="15" fillId="0" borderId="47" xfId="0" applyNumberFormat="1" applyFont="1" applyBorder="1" applyAlignment="1">
      <alignment horizontal="right"/>
    </xf>
    <xf numFmtId="9" fontId="15" fillId="0" borderId="72" xfId="0" applyNumberFormat="1" applyFont="1" applyBorder="1" applyAlignment="1">
      <alignment horizontal="right"/>
    </xf>
    <xf numFmtId="9" fontId="15" fillId="0" borderId="73" xfId="0" applyNumberFormat="1" applyFont="1" applyBorder="1" applyAlignment="1">
      <alignment horizontal="right"/>
    </xf>
    <xf numFmtId="9" fontId="15" fillId="0" borderId="0" xfId="0" applyNumberFormat="1" applyFont="1" applyBorder="1" applyAlignment="1">
      <alignment horizontal="right"/>
    </xf>
    <xf numFmtId="9" fontId="13" fillId="0" borderId="2" xfId="0" applyNumberFormat="1" applyFont="1" applyBorder="1" applyAlignment="1">
      <alignment horizontal="right"/>
    </xf>
    <xf numFmtId="1" fontId="25" fillId="0" borderId="0" xfId="0" applyNumberFormat="1" applyFont="1"/>
    <xf numFmtId="1" fontId="26" fillId="0" borderId="0" xfId="0" applyNumberFormat="1" applyFont="1"/>
    <xf numFmtId="1" fontId="15" fillId="0" borderId="47" xfId="0" applyNumberFormat="1" applyFont="1" applyBorder="1"/>
    <xf numFmtId="164" fontId="15" fillId="0" borderId="74" xfId="0" applyNumberFormat="1" applyFont="1" applyBorder="1"/>
    <xf numFmtId="1" fontId="2" fillId="0" borderId="0" xfId="0" applyNumberFormat="1" applyFont="1" applyBorder="1"/>
    <xf numFmtId="9" fontId="15" fillId="0" borderId="64" xfId="0" applyNumberFormat="1" applyFont="1" applyBorder="1" applyAlignment="1">
      <alignment horizontal="right"/>
    </xf>
    <xf numFmtId="9" fontId="15" fillId="0" borderId="47" xfId="1" applyFont="1" applyBorder="1" applyAlignment="1">
      <alignment horizontal="right"/>
    </xf>
    <xf numFmtId="9" fontId="15" fillId="0" borderId="70" xfId="1" applyFont="1" applyBorder="1" applyAlignment="1">
      <alignment horizontal="right"/>
    </xf>
    <xf numFmtId="9" fontId="15" fillId="0" borderId="72" xfId="1" applyFont="1" applyBorder="1" applyAlignment="1">
      <alignment horizontal="right"/>
    </xf>
    <xf numFmtId="9" fontId="15" fillId="0" borderId="21" xfId="0" applyNumberFormat="1" applyFont="1" applyBorder="1" applyAlignment="1">
      <alignment horizontal="right"/>
    </xf>
    <xf numFmtId="9" fontId="15" fillId="0" borderId="46" xfId="0" applyNumberFormat="1" applyFont="1" applyBorder="1" applyAlignment="1">
      <alignment horizontal="right"/>
    </xf>
    <xf numFmtId="9" fontId="15" fillId="0" borderId="22" xfId="0" applyNumberFormat="1" applyFont="1" applyBorder="1" applyAlignment="1">
      <alignment horizontal="right"/>
    </xf>
    <xf numFmtId="9" fontId="15" fillId="0" borderId="49" xfId="0" applyNumberFormat="1" applyFont="1" applyBorder="1" applyAlignment="1">
      <alignment horizontal="right"/>
    </xf>
    <xf numFmtId="1" fontId="15" fillId="0" borderId="74" xfId="0" applyNumberFormat="1" applyFont="1" applyBorder="1" applyAlignment="1">
      <alignment horizontal="left"/>
    </xf>
    <xf numFmtId="9" fontId="15" fillId="0" borderId="50" xfId="1" applyFont="1" applyBorder="1" applyAlignment="1">
      <alignment horizontal="right"/>
    </xf>
    <xf numFmtId="9" fontId="13" fillId="0" borderId="8" xfId="1" applyFont="1" applyBorder="1" applyAlignment="1">
      <alignment horizontal="right"/>
    </xf>
    <xf numFmtId="9" fontId="13" fillId="0" borderId="9" xfId="1" applyFont="1" applyBorder="1" applyAlignment="1">
      <alignment horizontal="right"/>
    </xf>
    <xf numFmtId="9" fontId="13" fillId="0" borderId="3" xfId="1" applyFont="1" applyBorder="1" applyAlignment="1">
      <alignment horizontal="right"/>
    </xf>
    <xf numFmtId="1" fontId="7" fillId="0" borderId="0" xfId="0" applyNumberFormat="1" applyFont="1"/>
    <xf numFmtId="0" fontId="0" fillId="0" borderId="0" xfId="0" applyAlignment="1"/>
    <xf numFmtId="1" fontId="13" fillId="0" borderId="2" xfId="0" applyNumberFormat="1" applyFont="1" applyBorder="1" applyAlignment="1" applyProtection="1">
      <alignment horizontal="right"/>
      <protection locked="0"/>
    </xf>
    <xf numFmtId="1" fontId="13" fillId="0" borderId="7" xfId="0" applyNumberFormat="1" applyFont="1" applyBorder="1" applyAlignment="1" applyProtection="1">
      <alignment horizontal="right"/>
      <protection locked="0"/>
    </xf>
    <xf numFmtId="1" fontId="13" fillId="0" borderId="8" xfId="0" applyNumberFormat="1" applyFont="1" applyBorder="1" applyAlignment="1" applyProtection="1">
      <alignment horizontal="right"/>
      <protection locked="0"/>
    </xf>
    <xf numFmtId="1" fontId="13" fillId="0" borderId="3" xfId="0" applyNumberFormat="1" applyFont="1" applyBorder="1" applyAlignment="1" applyProtection="1">
      <alignment horizontal="right"/>
      <protection locked="0"/>
    </xf>
    <xf numFmtId="1" fontId="13" fillId="0" borderId="11" xfId="0" applyNumberFormat="1" applyFont="1" applyBorder="1" applyAlignment="1" applyProtection="1">
      <alignment horizontal="right"/>
      <protection locked="0"/>
    </xf>
    <xf numFmtId="1" fontId="13" fillId="0" borderId="8" xfId="0" applyNumberFormat="1" applyFont="1" applyFill="1" applyBorder="1" applyProtection="1">
      <protection locked="0"/>
    </xf>
    <xf numFmtId="1" fontId="15" fillId="0" borderId="13" xfId="0" applyNumberFormat="1" applyFont="1" applyBorder="1" applyAlignment="1" applyProtection="1">
      <alignment horizontal="right"/>
      <protection locked="0"/>
    </xf>
    <xf numFmtId="1" fontId="15" fillId="0" borderId="56" xfId="0" applyNumberFormat="1" applyFont="1" applyBorder="1" applyAlignment="1" applyProtection="1">
      <alignment horizontal="right"/>
      <protection locked="0"/>
    </xf>
    <xf numFmtId="1" fontId="15" fillId="0" borderId="47" xfId="0" applyNumberFormat="1" applyFont="1" applyFill="1" applyBorder="1" applyProtection="1">
      <protection locked="0"/>
    </xf>
    <xf numFmtId="1" fontId="15" fillId="0" borderId="58" xfId="0" applyNumberFormat="1" applyFont="1" applyBorder="1" applyAlignment="1" applyProtection="1">
      <alignment horizontal="right"/>
      <protection locked="0"/>
    </xf>
    <xf numFmtId="1" fontId="15" fillId="0" borderId="4" xfId="0" applyNumberFormat="1" applyFont="1" applyBorder="1" applyAlignment="1" applyProtection="1">
      <alignment horizontal="right"/>
      <protection locked="0"/>
    </xf>
    <xf numFmtId="1" fontId="13" fillId="0" borderId="1" xfId="0" applyNumberFormat="1" applyFont="1" applyBorder="1" applyAlignment="1" applyProtection="1">
      <alignment horizontal="right"/>
      <protection locked="0"/>
    </xf>
    <xf numFmtId="1" fontId="13" fillId="0" borderId="2" xfId="0" applyNumberFormat="1" applyFont="1" applyBorder="1" applyProtection="1">
      <protection locked="0"/>
    </xf>
    <xf numFmtId="1" fontId="13" fillId="0" borderId="7" xfId="0" applyNumberFormat="1" applyFont="1" applyBorder="1" applyProtection="1">
      <protection locked="0"/>
    </xf>
    <xf numFmtId="1" fontId="15" fillId="0" borderId="0" xfId="0" applyNumberFormat="1" applyFont="1" applyFill="1" applyBorder="1" applyProtection="1">
      <protection locked="0"/>
    </xf>
    <xf numFmtId="1" fontId="15" fillId="0" borderId="35" xfId="0" applyNumberFormat="1" applyFont="1" applyBorder="1" applyProtection="1">
      <protection locked="0"/>
    </xf>
    <xf numFmtId="1" fontId="15" fillId="0" borderId="12" xfId="0" applyNumberFormat="1" applyFont="1" applyBorder="1" applyProtection="1">
      <protection locked="0"/>
    </xf>
    <xf numFmtId="1" fontId="15" fillId="0" borderId="14" xfId="0" applyNumberFormat="1" applyFont="1" applyBorder="1" applyProtection="1">
      <protection locked="0"/>
    </xf>
    <xf numFmtId="1" fontId="15" fillId="0" borderId="59" xfId="0" applyNumberFormat="1" applyFont="1" applyBorder="1" applyProtection="1">
      <protection locked="0"/>
    </xf>
    <xf numFmtId="1" fontId="15" fillId="0" borderId="26" xfId="0" applyNumberFormat="1" applyFont="1" applyBorder="1" applyProtection="1">
      <protection locked="0"/>
    </xf>
    <xf numFmtId="1" fontId="15" fillId="0" borderId="16" xfId="0" applyNumberFormat="1" applyFont="1" applyFill="1" applyBorder="1" applyProtection="1">
      <protection locked="0"/>
    </xf>
    <xf numFmtId="1" fontId="15" fillId="0" borderId="38" xfId="0" applyNumberFormat="1" applyFont="1" applyBorder="1" applyProtection="1">
      <protection locked="0"/>
    </xf>
    <xf numFmtId="1" fontId="15" fillId="0" borderId="29" xfId="0" applyNumberFormat="1" applyFont="1" applyBorder="1" applyProtection="1">
      <protection locked="0"/>
    </xf>
    <xf numFmtId="1" fontId="15" fillId="0" borderId="37" xfId="0" applyNumberFormat="1" applyFont="1" applyBorder="1" applyProtection="1">
      <protection locked="0"/>
    </xf>
    <xf numFmtId="1" fontId="13" fillId="0" borderId="9" xfId="0" applyNumberFormat="1" applyFont="1" applyBorder="1" applyAlignment="1" applyProtection="1">
      <alignment horizontal="right"/>
      <protection locked="0"/>
    </xf>
    <xf numFmtId="1" fontId="15" fillId="2" borderId="21" xfId="0" applyNumberFormat="1" applyFont="1" applyFill="1" applyBorder="1" applyAlignment="1" applyProtection="1">
      <alignment horizontal="right"/>
      <protection locked="0"/>
    </xf>
    <xf numFmtId="1" fontId="15" fillId="0" borderId="70" xfId="0" applyNumberFormat="1" applyFont="1" applyBorder="1" applyAlignment="1" applyProtection="1">
      <alignment horizontal="right"/>
      <protection locked="0"/>
    </xf>
    <xf numFmtId="1" fontId="15" fillId="2" borderId="70" xfId="0" applyNumberFormat="1" applyFont="1" applyFill="1" applyBorder="1" applyAlignment="1" applyProtection="1">
      <alignment horizontal="right"/>
      <protection locked="0"/>
    </xf>
    <xf numFmtId="1" fontId="15" fillId="0" borderId="39" xfId="0" applyNumberFormat="1" applyFont="1" applyBorder="1" applyAlignment="1" applyProtection="1">
      <alignment horizontal="right"/>
      <protection locked="0"/>
    </xf>
    <xf numFmtId="9" fontId="2" fillId="0" borderId="0" xfId="0" applyNumberFormat="1" applyFont="1" applyBorder="1" applyAlignment="1"/>
    <xf numFmtId="9" fontId="15" fillId="0" borderId="33" xfId="0" applyNumberFormat="1" applyFont="1" applyBorder="1" applyAlignment="1">
      <alignment horizontal="right"/>
    </xf>
    <xf numFmtId="9" fontId="15" fillId="0" borderId="29" xfId="0" applyNumberFormat="1" applyFont="1" applyBorder="1" applyAlignment="1">
      <alignment horizontal="right"/>
    </xf>
    <xf numFmtId="9" fontId="15" fillId="0" borderId="39" xfId="0" applyNumberFormat="1" applyFont="1" applyBorder="1" applyAlignment="1">
      <alignment horizontal="right"/>
    </xf>
    <xf numFmtId="9" fontId="15" fillId="0" borderId="40" xfId="0" applyNumberFormat="1" applyFont="1" applyBorder="1" applyAlignment="1">
      <alignment horizontal="right"/>
    </xf>
    <xf numFmtId="9" fontId="15" fillId="0" borderId="38" xfId="0" applyNumberFormat="1" applyFont="1" applyBorder="1" applyAlignment="1">
      <alignment horizontal="right"/>
    </xf>
    <xf numFmtId="1" fontId="28" fillId="0" borderId="53" xfId="0" applyNumberFormat="1" applyFont="1" applyBorder="1" applyAlignment="1">
      <alignment horizontal="right" wrapText="1"/>
    </xf>
    <xf numFmtId="1" fontId="15" fillId="0" borderId="50" xfId="0" applyNumberFormat="1" applyFont="1" applyFill="1" applyBorder="1" applyAlignment="1" applyProtection="1">
      <alignment horizontal="right"/>
      <protection locked="0"/>
    </xf>
    <xf numFmtId="1" fontId="15" fillId="0" borderId="61" xfId="0" applyNumberFormat="1" applyFont="1" applyFill="1" applyBorder="1" applyAlignment="1" applyProtection="1">
      <alignment horizontal="right"/>
      <protection locked="0"/>
    </xf>
    <xf numFmtId="1" fontId="15" fillId="0" borderId="15" xfId="0" applyNumberFormat="1" applyFont="1" applyBorder="1"/>
    <xf numFmtId="1" fontId="15" fillId="0" borderId="27" xfId="0" applyNumberFormat="1" applyFont="1" applyBorder="1"/>
    <xf numFmtId="1" fontId="15" fillId="0" borderId="25" xfId="0" applyNumberFormat="1" applyFont="1" applyFill="1" applyBorder="1" applyAlignment="1" applyProtection="1">
      <alignment horizontal="right"/>
      <protection locked="0"/>
    </xf>
    <xf numFmtId="1" fontId="15" fillId="0" borderId="75" xfId="0" applyNumberFormat="1" applyFont="1" applyBorder="1" applyAlignment="1" applyProtection="1">
      <alignment horizontal="right"/>
      <protection locked="0"/>
    </xf>
    <xf numFmtId="1" fontId="15" fillId="0" borderId="72" xfId="0" applyNumberFormat="1" applyFont="1" applyBorder="1" applyAlignment="1" applyProtection="1">
      <alignment horizontal="right"/>
      <protection locked="0"/>
    </xf>
    <xf numFmtId="1" fontId="13" fillId="0" borderId="1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 wrapText="1"/>
    </xf>
    <xf numFmtId="1" fontId="13" fillId="0" borderId="2" xfId="0" applyNumberFormat="1" applyFont="1" applyFill="1" applyBorder="1" applyAlignment="1" applyProtection="1">
      <alignment horizontal="right"/>
      <protection locked="0"/>
    </xf>
    <xf numFmtId="1" fontId="13" fillId="0" borderId="8" xfId="0" applyNumberFormat="1" applyFont="1" applyFill="1" applyBorder="1" applyAlignment="1" applyProtection="1">
      <alignment horizontal="right"/>
      <protection locked="0"/>
    </xf>
    <xf numFmtId="1" fontId="15" fillId="0" borderId="0" xfId="0" applyNumberFormat="1" applyFont="1" applyFill="1" applyBorder="1" applyAlignment="1" applyProtection="1">
      <alignment horizontal="right"/>
      <protection locked="0"/>
    </xf>
    <xf numFmtId="1" fontId="15" fillId="0" borderId="20" xfId="0" applyNumberFormat="1" applyFont="1" applyBorder="1" applyProtection="1">
      <protection locked="0"/>
    </xf>
    <xf numFmtId="1" fontId="15" fillId="0" borderId="64" xfId="0" applyNumberFormat="1" applyFont="1" applyFill="1" applyBorder="1" applyAlignment="1" applyProtection="1">
      <alignment horizontal="right"/>
      <protection locked="0"/>
    </xf>
    <xf numFmtId="1" fontId="13" fillId="0" borderId="11" xfId="0" applyNumberFormat="1" applyFont="1" applyBorder="1"/>
    <xf numFmtId="1" fontId="15" fillId="0" borderId="15" xfId="0" applyNumberFormat="1" applyFont="1" applyBorder="1" applyAlignment="1" applyProtection="1">
      <alignment horizontal="right"/>
      <protection locked="0"/>
    </xf>
    <xf numFmtId="1" fontId="15" fillId="0" borderId="40" xfId="0" applyNumberFormat="1" applyFont="1" applyBorder="1" applyAlignment="1" applyProtection="1">
      <alignment horizontal="right"/>
      <protection locked="0"/>
    </xf>
    <xf numFmtId="1" fontId="29" fillId="0" borderId="0" xfId="0" applyNumberFormat="1" applyFont="1" applyBorder="1" applyAlignment="1">
      <alignment horizontal="left" wrapText="1"/>
    </xf>
    <xf numFmtId="1" fontId="25" fillId="0" borderId="0" xfId="0" applyNumberFormat="1" applyFont="1" applyBorder="1"/>
    <xf numFmtId="1" fontId="16" fillId="0" borderId="44" xfId="0" applyNumberFormat="1" applyFont="1" applyBorder="1" applyAlignment="1" applyProtection="1">
      <alignment horizontal="right"/>
      <protection locked="0"/>
    </xf>
    <xf numFmtId="1" fontId="16" fillId="0" borderId="45" xfId="0" applyNumberFormat="1" applyFont="1" applyBorder="1" applyAlignment="1" applyProtection="1">
      <alignment horizontal="right"/>
      <protection locked="0"/>
    </xf>
    <xf numFmtId="1" fontId="16" fillId="0" borderId="46" xfId="0" applyNumberFormat="1" applyFont="1" applyBorder="1" applyAlignment="1" applyProtection="1">
      <alignment horizontal="right"/>
      <protection locked="0"/>
    </xf>
    <xf numFmtId="1" fontId="16" fillId="0" borderId="22" xfId="0" applyNumberFormat="1" applyFont="1" applyBorder="1" applyAlignment="1" applyProtection="1">
      <alignment horizontal="right"/>
      <protection locked="0"/>
    </xf>
    <xf numFmtId="1" fontId="16" fillId="0" borderId="41" xfId="0" applyNumberFormat="1" applyFont="1" applyBorder="1" applyAlignment="1" applyProtection="1">
      <alignment horizontal="right"/>
      <protection locked="0"/>
    </xf>
    <xf numFmtId="1" fontId="14" fillId="0" borderId="2" xfId="0" applyNumberFormat="1" applyFont="1" applyBorder="1" applyAlignment="1">
      <alignment horizontal="right"/>
    </xf>
    <xf numFmtId="1" fontId="14" fillId="0" borderId="7" xfId="0" applyNumberFormat="1" applyFont="1" applyBorder="1" applyAlignment="1">
      <alignment horizontal="right"/>
    </xf>
    <xf numFmtId="1" fontId="14" fillId="0" borderId="8" xfId="0" applyNumberFormat="1" applyFont="1" applyBorder="1" applyAlignment="1">
      <alignment horizontal="right"/>
    </xf>
    <xf numFmtId="1" fontId="14" fillId="0" borderId="9" xfId="0" applyNumberFormat="1" applyFont="1" applyBorder="1" applyAlignment="1" applyProtection="1">
      <alignment horizontal="right"/>
      <protection locked="0"/>
    </xf>
    <xf numFmtId="1" fontId="14" fillId="0" borderId="32" xfId="0" applyNumberFormat="1" applyFont="1" applyBorder="1" applyAlignment="1" applyProtection="1">
      <alignment horizontal="right"/>
      <protection locked="0"/>
    </xf>
    <xf numFmtId="1" fontId="16" fillId="0" borderId="64" xfId="0" applyNumberFormat="1" applyFont="1" applyBorder="1" applyAlignment="1" applyProtection="1">
      <alignment horizontal="right"/>
      <protection locked="0"/>
    </xf>
    <xf numFmtId="1" fontId="16" fillId="0" borderId="21" xfId="0" applyNumberFormat="1" applyFont="1" applyBorder="1" applyAlignment="1" applyProtection="1">
      <alignment horizontal="right"/>
      <protection locked="0"/>
    </xf>
    <xf numFmtId="1" fontId="16" fillId="2" borderId="21" xfId="0" applyNumberFormat="1" applyFont="1" applyFill="1" applyBorder="1" applyAlignment="1" applyProtection="1">
      <alignment horizontal="right"/>
      <protection locked="0"/>
    </xf>
    <xf numFmtId="1" fontId="16" fillId="0" borderId="49" xfId="0" applyNumberFormat="1" applyFont="1" applyBorder="1" applyAlignment="1" applyProtection="1">
      <alignment horizontal="right"/>
      <protection locked="0"/>
    </xf>
    <xf numFmtId="1" fontId="16" fillId="0" borderId="62" xfId="0" applyNumberFormat="1" applyFont="1" applyBorder="1" applyAlignment="1" applyProtection="1">
      <alignment horizontal="right"/>
      <protection locked="0"/>
    </xf>
    <xf numFmtId="1" fontId="16" fillId="0" borderId="65" xfId="0" applyNumberFormat="1" applyFont="1" applyBorder="1" applyAlignment="1" applyProtection="1">
      <alignment horizontal="right"/>
      <protection locked="0"/>
    </xf>
    <xf numFmtId="1" fontId="16" fillId="0" borderId="47" xfId="0" applyNumberFormat="1" applyFont="1" applyBorder="1" applyAlignment="1" applyProtection="1">
      <alignment horizontal="right"/>
      <protection locked="0"/>
    </xf>
    <xf numFmtId="1" fontId="16" fillId="0" borderId="70" xfId="0" applyNumberFormat="1" applyFont="1" applyBorder="1" applyAlignment="1" applyProtection="1">
      <alignment horizontal="right"/>
      <protection locked="0"/>
    </xf>
    <xf numFmtId="1" fontId="16" fillId="0" borderId="72" xfId="0" applyNumberFormat="1" applyFont="1" applyBorder="1" applyAlignment="1" applyProtection="1">
      <alignment horizontal="right"/>
      <protection locked="0"/>
    </xf>
    <xf numFmtId="1" fontId="16" fillId="2" borderId="70" xfId="0" applyNumberFormat="1" applyFont="1" applyFill="1" applyBorder="1" applyAlignment="1" applyProtection="1">
      <alignment horizontal="right"/>
      <protection locked="0"/>
    </xf>
    <xf numFmtId="1" fontId="16" fillId="0" borderId="73" xfId="0" applyNumberFormat="1" applyFont="1" applyBorder="1" applyAlignment="1" applyProtection="1">
      <alignment horizontal="right"/>
      <protection locked="0"/>
    </xf>
    <xf numFmtId="1" fontId="16" fillId="0" borderId="39" xfId="0" applyNumberFormat="1" applyFont="1" applyBorder="1" applyAlignment="1" applyProtection="1">
      <alignment horizontal="right"/>
      <protection locked="0"/>
    </xf>
    <xf numFmtId="1" fontId="16" fillId="0" borderId="40" xfId="0" applyNumberFormat="1" applyFont="1" applyBorder="1" applyAlignment="1" applyProtection="1">
      <alignment horizontal="right"/>
      <protection locked="0"/>
    </xf>
    <xf numFmtId="1" fontId="16" fillId="2" borderId="39" xfId="0" applyNumberFormat="1" applyFont="1" applyFill="1" applyBorder="1" applyAlignment="1" applyProtection="1">
      <alignment horizontal="right"/>
      <protection locked="0"/>
    </xf>
    <xf numFmtId="1" fontId="15" fillId="0" borderId="28" xfId="0" applyNumberFormat="1" applyFont="1" applyBorder="1" applyAlignment="1" applyProtection="1">
      <alignment horizontal="right"/>
      <protection locked="0"/>
    </xf>
    <xf numFmtId="1" fontId="16" fillId="0" borderId="17" xfId="0" applyNumberFormat="1" applyFont="1" applyBorder="1" applyAlignment="1" applyProtection="1">
      <alignment horizontal="right"/>
      <protection locked="0"/>
    </xf>
    <xf numFmtId="1" fontId="16" fillId="0" borderId="42" xfId="0" applyNumberFormat="1" applyFont="1" applyBorder="1" applyAlignment="1" applyProtection="1">
      <alignment horizontal="right"/>
      <protection locked="0"/>
    </xf>
    <xf numFmtId="1" fontId="14" fillId="0" borderId="9" xfId="0" applyNumberFormat="1" applyFont="1" applyBorder="1" applyAlignment="1">
      <alignment horizontal="right"/>
    </xf>
    <xf numFmtId="1" fontId="14" fillId="0" borderId="3" xfId="0" applyNumberFormat="1" applyFont="1" applyBorder="1" applyAlignment="1">
      <alignment horizontal="right"/>
    </xf>
    <xf numFmtId="1" fontId="14" fillId="0" borderId="32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9" fontId="15" fillId="0" borderId="45" xfId="0" applyNumberFormat="1" applyFont="1" applyFill="1" applyBorder="1" applyAlignment="1">
      <alignment horizontal="right"/>
    </xf>
    <xf numFmtId="9" fontId="15" fillId="0" borderId="12" xfId="0" applyNumberFormat="1" applyFont="1" applyFill="1" applyBorder="1" applyAlignment="1">
      <alignment horizontal="right"/>
    </xf>
    <xf numFmtId="9" fontId="15" fillId="0" borderId="36" xfId="0" applyNumberFormat="1" applyFont="1" applyFill="1" applyBorder="1" applyAlignment="1">
      <alignment horizontal="right"/>
    </xf>
    <xf numFmtId="9" fontId="15" fillId="0" borderId="15" xfId="0" applyNumberFormat="1" applyFont="1" applyFill="1" applyBorder="1" applyAlignment="1">
      <alignment horizontal="right"/>
    </xf>
    <xf numFmtId="9" fontId="15" fillId="0" borderId="35" xfId="0" applyNumberFormat="1" applyFont="1" applyFill="1" applyBorder="1" applyAlignment="1">
      <alignment horizontal="right"/>
    </xf>
    <xf numFmtId="9" fontId="15" fillId="0" borderId="13" xfId="0" applyNumberFormat="1" applyFont="1" applyFill="1" applyBorder="1" applyAlignment="1">
      <alignment horizontal="right"/>
    </xf>
    <xf numFmtId="9" fontId="15" fillId="0" borderId="59" xfId="0" applyNumberFormat="1" applyFont="1" applyFill="1" applyBorder="1" applyAlignment="1">
      <alignment horizontal="right"/>
    </xf>
    <xf numFmtId="9" fontId="15" fillId="0" borderId="28" xfId="0" applyNumberFormat="1" applyFont="1" applyFill="1" applyBorder="1" applyAlignment="1">
      <alignment horizontal="right"/>
    </xf>
    <xf numFmtId="9" fontId="15" fillId="0" borderId="25" xfId="0" applyNumberFormat="1" applyFont="1" applyFill="1" applyBorder="1" applyAlignment="1">
      <alignment horizontal="right"/>
    </xf>
    <xf numFmtId="9" fontId="15" fillId="0" borderId="27" xfId="0" applyNumberFormat="1" applyFont="1" applyFill="1" applyBorder="1" applyAlignment="1">
      <alignment horizontal="right"/>
    </xf>
    <xf numFmtId="9" fontId="15" fillId="0" borderId="73" xfId="0" applyNumberFormat="1" applyFont="1" applyFill="1" applyBorder="1" applyAlignment="1">
      <alignment horizontal="right"/>
    </xf>
    <xf numFmtId="9" fontId="15" fillId="0" borderId="70" xfId="0" applyNumberFormat="1" applyFont="1" applyFill="1" applyBorder="1" applyAlignment="1">
      <alignment horizontal="right"/>
    </xf>
    <xf numFmtId="9" fontId="15" fillId="0" borderId="62" xfId="0" applyNumberFormat="1" applyFont="1" applyFill="1" applyBorder="1" applyAlignment="1">
      <alignment horizontal="right"/>
    </xf>
    <xf numFmtId="9" fontId="15" fillId="0" borderId="72" xfId="0" applyNumberFormat="1" applyFont="1" applyFill="1" applyBorder="1" applyAlignment="1">
      <alignment horizontal="right"/>
    </xf>
    <xf numFmtId="9" fontId="13" fillId="0" borderId="32" xfId="0" applyNumberFormat="1" applyFont="1" applyFill="1" applyBorder="1" applyAlignment="1">
      <alignment horizontal="right"/>
    </xf>
    <xf numFmtId="9" fontId="13" fillId="0" borderId="9" xfId="0" applyNumberFormat="1" applyFont="1" applyFill="1" applyBorder="1" applyAlignment="1">
      <alignment horizontal="right"/>
    </xf>
    <xf numFmtId="9" fontId="13" fillId="0" borderId="2" xfId="0" applyNumberFormat="1" applyFont="1" applyFill="1" applyBorder="1" applyAlignment="1">
      <alignment horizontal="right"/>
    </xf>
    <xf numFmtId="9" fontId="13" fillId="0" borderId="3" xfId="0" applyNumberFormat="1" applyFont="1" applyFill="1" applyBorder="1" applyAlignment="1">
      <alignment horizontal="right"/>
    </xf>
    <xf numFmtId="0" fontId="15" fillId="0" borderId="45" xfId="0" applyFont="1" applyBorder="1" applyAlignment="1" applyProtection="1">
      <alignment horizontal="right"/>
      <protection locked="0"/>
    </xf>
    <xf numFmtId="0" fontId="15" fillId="0" borderId="46" xfId="0" applyFont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 horizontal="right"/>
      <protection locked="0"/>
    </xf>
    <xf numFmtId="1" fontId="15" fillId="0" borderId="65" xfId="0" applyNumberFormat="1" applyFont="1" applyBorder="1"/>
    <xf numFmtId="0" fontId="15" fillId="0" borderId="20" xfId="0" applyFont="1" applyBorder="1" applyAlignment="1" applyProtection="1">
      <alignment horizontal="right"/>
      <protection locked="0"/>
    </xf>
    <xf numFmtId="0" fontId="15" fillId="0" borderId="29" xfId="0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>
      <alignment horizontal="right"/>
      <protection locked="0"/>
    </xf>
    <xf numFmtId="1" fontId="13" fillId="0" borderId="2" xfId="0" applyNumberFormat="1" applyFont="1" applyBorder="1" applyAlignment="1">
      <alignment horizontal="right" wrapText="1"/>
    </xf>
    <xf numFmtId="1" fontId="13" fillId="0" borderId="7" xfId="0" applyNumberFormat="1" applyFont="1" applyBorder="1" applyAlignment="1">
      <alignment horizontal="right" wrapText="1"/>
    </xf>
    <xf numFmtId="1" fontId="13" fillId="0" borderId="8" xfId="0" applyNumberFormat="1" applyFont="1" applyBorder="1" applyAlignment="1">
      <alignment horizontal="right" wrapText="1"/>
    </xf>
    <xf numFmtId="1" fontId="13" fillId="0" borderId="9" xfId="0" applyNumberFormat="1" applyFont="1" applyBorder="1" applyAlignment="1">
      <alignment horizontal="right" wrapText="1"/>
    </xf>
    <xf numFmtId="1" fontId="13" fillId="0" borderId="3" xfId="0" applyNumberFormat="1" applyFont="1" applyBorder="1" applyAlignment="1">
      <alignment horizontal="right" wrapText="1"/>
    </xf>
    <xf numFmtId="0" fontId="15" fillId="0" borderId="34" xfId="0" applyFont="1" applyBorder="1" applyAlignment="1" applyProtection="1">
      <alignment horizontal="right"/>
      <protection locked="0"/>
    </xf>
    <xf numFmtId="0" fontId="15" fillId="0" borderId="14" xfId="0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 horizontal="right"/>
      <protection locked="0"/>
    </xf>
    <xf numFmtId="1" fontId="15" fillId="0" borderId="73" xfId="0" applyNumberFormat="1" applyFont="1" applyBorder="1"/>
    <xf numFmtId="1" fontId="15" fillId="0" borderId="48" xfId="0" applyNumberFormat="1" applyFont="1" applyBorder="1"/>
    <xf numFmtId="0" fontId="15" fillId="0" borderId="57" xfId="0" applyFont="1" applyBorder="1" applyAlignment="1" applyProtection="1">
      <alignment horizontal="right"/>
      <protection locked="0"/>
    </xf>
    <xf numFmtId="0" fontId="15" fillId="0" borderId="26" xfId="0" applyFont="1" applyBorder="1" applyAlignment="1" applyProtection="1">
      <alignment horizontal="right"/>
      <protection locked="0"/>
    </xf>
    <xf numFmtId="0" fontId="15" fillId="0" borderId="24" xfId="0" applyFont="1" applyBorder="1" applyAlignment="1" applyProtection="1">
      <alignment horizontal="right"/>
      <protection locked="0"/>
    </xf>
    <xf numFmtId="0" fontId="15" fillId="0" borderId="27" xfId="0" applyFont="1" applyBorder="1" applyAlignment="1" applyProtection="1">
      <alignment horizontal="right"/>
      <protection locked="0"/>
    </xf>
    <xf numFmtId="164" fontId="13" fillId="0" borderId="23" xfId="0" applyNumberFormat="1" applyFont="1" applyBorder="1"/>
    <xf numFmtId="0" fontId="15" fillId="0" borderId="33" xfId="0" applyFont="1" applyBorder="1" applyAlignment="1" applyProtection="1">
      <alignment horizontal="right"/>
      <protection locked="0"/>
    </xf>
    <xf numFmtId="0" fontId="15" fillId="0" borderId="37" xfId="0" applyFont="1" applyBorder="1" applyAlignment="1" applyProtection="1">
      <alignment horizontal="right"/>
      <protection locked="0"/>
    </xf>
    <xf numFmtId="1" fontId="13" fillId="2" borderId="9" xfId="0" applyNumberFormat="1" applyFont="1" applyFill="1" applyBorder="1"/>
    <xf numFmtId="1" fontId="15" fillId="0" borderId="21" xfId="0" applyNumberFormat="1" applyFont="1" applyBorder="1"/>
    <xf numFmtId="1" fontId="15" fillId="0" borderId="64" xfId="0" applyNumberFormat="1" applyFont="1" applyBorder="1"/>
    <xf numFmtId="1" fontId="15" fillId="0" borderId="0" xfId="0" applyNumberFormat="1" applyFont="1"/>
    <xf numFmtId="1" fontId="13" fillId="2" borderId="9" xfId="0" applyNumberFormat="1" applyFont="1" applyFill="1" applyBorder="1" applyAlignment="1">
      <alignment horizontal="right"/>
    </xf>
    <xf numFmtId="1" fontId="30" fillId="0" borderId="0" xfId="0" applyNumberFormat="1" applyFont="1" applyBorder="1" applyAlignment="1">
      <alignment horizontal="left" wrapText="1"/>
    </xf>
    <xf numFmtId="164" fontId="15" fillId="0" borderId="0" xfId="0" applyNumberFormat="1" applyFont="1" applyBorder="1"/>
    <xf numFmtId="164" fontId="13" fillId="0" borderId="0" xfId="0" applyNumberFormat="1" applyFont="1" applyBorder="1"/>
    <xf numFmtId="9" fontId="13" fillId="0" borderId="7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9" fontId="15" fillId="0" borderId="76" xfId="0" applyNumberFormat="1" applyFont="1" applyBorder="1" applyAlignment="1">
      <alignment horizontal="right"/>
    </xf>
    <xf numFmtId="9" fontId="15" fillId="0" borderId="38" xfId="0" applyNumberFormat="1" applyFont="1" applyFill="1" applyBorder="1" applyAlignment="1">
      <alignment horizontal="right"/>
    </xf>
    <xf numFmtId="9" fontId="15" fillId="0" borderId="39" xfId="0" applyNumberFormat="1" applyFont="1" applyFill="1" applyBorder="1" applyAlignment="1">
      <alignment horizontal="right"/>
    </xf>
    <xf numFmtId="9" fontId="15" fillId="0" borderId="40" xfId="0" applyNumberFormat="1" applyFont="1" applyFill="1" applyBorder="1" applyAlignment="1">
      <alignment horizontal="right"/>
    </xf>
    <xf numFmtId="1" fontId="31" fillId="0" borderId="0" xfId="0" applyNumberFormat="1" applyFont="1" applyFill="1" applyBorder="1"/>
    <xf numFmtId="1" fontId="32" fillId="0" borderId="0" xfId="0" applyNumberFormat="1" applyFont="1" applyAlignment="1">
      <alignment horizontal="left"/>
    </xf>
    <xf numFmtId="1" fontId="33" fillId="0" borderId="0" xfId="0" applyNumberFormat="1" applyFont="1" applyAlignment="1">
      <alignment horizontal="left"/>
    </xf>
    <xf numFmtId="1" fontId="33" fillId="0" borderId="5" xfId="0" applyNumberFormat="1" applyFont="1" applyBorder="1" applyAlignment="1">
      <alignment horizontal="left"/>
    </xf>
    <xf numFmtId="1" fontId="33" fillId="0" borderId="6" xfId="0" applyNumberFormat="1" applyFont="1" applyBorder="1" applyAlignment="1">
      <alignment horizontal="left"/>
    </xf>
    <xf numFmtId="1" fontId="15" fillId="0" borderId="35" xfId="0" applyNumberFormat="1" applyFont="1" applyBorder="1" applyAlignment="1" applyProtection="1">
      <alignment horizontal="right"/>
      <protection locked="0"/>
    </xf>
    <xf numFmtId="1" fontId="15" fillId="0" borderId="12" xfId="0" applyNumberFormat="1" applyFont="1" applyFill="1" applyBorder="1" applyAlignment="1" applyProtection="1">
      <alignment horizontal="right"/>
      <protection locked="0"/>
    </xf>
    <xf numFmtId="1" fontId="15" fillId="0" borderId="36" xfId="0" applyNumberFormat="1" applyFont="1" applyFill="1" applyBorder="1" applyAlignment="1" applyProtection="1">
      <alignment horizontal="right"/>
      <protection locked="0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1" fontId="15" fillId="0" borderId="19" xfId="0" applyNumberFormat="1" applyFont="1" applyFill="1" applyBorder="1" applyAlignment="1">
      <alignment horizontal="left"/>
    </xf>
    <xf numFmtId="1" fontId="15" fillId="0" borderId="29" xfId="0" applyNumberFormat="1" applyFont="1" applyFill="1" applyBorder="1" applyAlignment="1" applyProtection="1">
      <alignment horizontal="right"/>
      <protection locked="0"/>
    </xf>
    <xf numFmtId="1" fontId="15" fillId="0" borderId="39" xfId="0" applyNumberFormat="1" applyFont="1" applyFill="1" applyBorder="1" applyAlignment="1" applyProtection="1">
      <alignment horizontal="right"/>
      <protection locked="0"/>
    </xf>
    <xf numFmtId="1" fontId="15" fillId="0" borderId="55" xfId="2" applyNumberFormat="1" applyFont="1" applyBorder="1" applyAlignment="1">
      <alignment horizontal="left"/>
    </xf>
    <xf numFmtId="1" fontId="15" fillId="0" borderId="17" xfId="0" applyNumberFormat="1" applyFont="1" applyFill="1" applyBorder="1" applyAlignment="1" applyProtection="1">
      <alignment horizontal="right"/>
      <protection locked="0"/>
    </xf>
    <xf numFmtId="1" fontId="15" fillId="0" borderId="68" xfId="0" applyNumberFormat="1" applyFont="1" applyFill="1" applyBorder="1" applyAlignment="1" applyProtection="1">
      <alignment horizontal="right"/>
      <protection locked="0"/>
    </xf>
    <xf numFmtId="1" fontId="15" fillId="0" borderId="77" xfId="0" applyNumberFormat="1" applyFont="1" applyFill="1" applyBorder="1" applyAlignment="1" applyProtection="1">
      <alignment horizontal="right"/>
      <protection locked="0"/>
    </xf>
    <xf numFmtId="1" fontId="15" fillId="0" borderId="19" xfId="2" applyNumberFormat="1" applyFont="1" applyBorder="1" applyAlignment="1">
      <alignment horizontal="left"/>
    </xf>
    <xf numFmtId="1" fontId="13" fillId="0" borderId="6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right"/>
    </xf>
    <xf numFmtId="1" fontId="13" fillId="0" borderId="37" xfId="0" applyNumberFormat="1" applyFont="1" applyBorder="1" applyAlignment="1">
      <alignment horizontal="right"/>
    </xf>
    <xf numFmtId="1" fontId="13" fillId="0" borderId="29" xfId="0" applyNumberFormat="1" applyFont="1" applyBorder="1" applyAlignment="1">
      <alignment horizontal="right"/>
    </xf>
    <xf numFmtId="1" fontId="13" fillId="0" borderId="39" xfId="0" applyNumberFormat="1" applyFont="1" applyBorder="1" applyAlignment="1">
      <alignment horizontal="right"/>
    </xf>
    <xf numFmtId="1" fontId="13" fillId="0" borderId="40" xfId="0" applyNumberFormat="1" applyFont="1" applyBorder="1" applyAlignment="1">
      <alignment horizontal="right"/>
    </xf>
    <xf numFmtId="1" fontId="13" fillId="0" borderId="39" xfId="0" applyNumberFormat="1" applyFont="1" applyFill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1" fontId="15" fillId="0" borderId="77" xfId="0" applyNumberFormat="1" applyFont="1" applyBorder="1" applyAlignment="1" applyProtection="1">
      <alignment horizontal="right"/>
      <protection locked="0"/>
    </xf>
    <xf numFmtId="1" fontId="13" fillId="0" borderId="14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 horizontal="right"/>
    </xf>
    <xf numFmtId="1" fontId="13" fillId="0" borderId="36" xfId="0" applyNumberFormat="1" applyFont="1" applyBorder="1" applyAlignment="1">
      <alignment horizontal="right"/>
    </xf>
    <xf numFmtId="1" fontId="13" fillId="0" borderId="15" xfId="0" applyNumberFormat="1" applyFont="1" applyBorder="1" applyAlignment="1">
      <alignment horizontal="right"/>
    </xf>
    <xf numFmtId="9" fontId="11" fillId="0" borderId="0" xfId="0" applyNumberFormat="1" applyFont="1" applyBorder="1"/>
    <xf numFmtId="9" fontId="21" fillId="0" borderId="0" xfId="0" applyNumberFormat="1" applyFont="1" applyBorder="1" applyAlignment="1">
      <alignment horizontal="right"/>
    </xf>
    <xf numFmtId="1" fontId="34" fillId="0" borderId="0" xfId="0" applyNumberFormat="1" applyFont="1" applyBorder="1" applyAlignment="1">
      <alignment horizontal="left"/>
    </xf>
    <xf numFmtId="1" fontId="35" fillId="0" borderId="0" xfId="0" applyNumberFormat="1" applyFont="1" applyBorder="1" applyAlignment="1">
      <alignment horizontal="left"/>
    </xf>
    <xf numFmtId="0" fontId="36" fillId="0" borderId="5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15" fillId="0" borderId="43" xfId="0" applyFont="1" applyBorder="1" applyAlignment="1">
      <alignment horizontal="left"/>
    </xf>
    <xf numFmtId="1" fontId="15" fillId="0" borderId="0" xfId="0" applyNumberFormat="1" applyFont="1" applyBorder="1" applyAlignment="1">
      <alignment horizontal="right"/>
    </xf>
    <xf numFmtId="0" fontId="15" fillId="0" borderId="23" xfId="0" applyFont="1" applyBorder="1" applyAlignment="1">
      <alignment horizontal="left"/>
    </xf>
    <xf numFmtId="1" fontId="15" fillId="0" borderId="25" xfId="0" applyNumberFormat="1" applyFont="1" applyBorder="1" applyAlignment="1">
      <alignment horizontal="right"/>
    </xf>
    <xf numFmtId="0" fontId="15" fillId="0" borderId="19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1" fontId="4" fillId="0" borderId="0" xfId="0" applyNumberFormat="1" applyFont="1"/>
    <xf numFmtId="9" fontId="15" fillId="0" borderId="42" xfId="0" applyNumberFormat="1" applyFont="1" applyFill="1" applyBorder="1" applyAlignment="1">
      <alignment horizontal="right"/>
    </xf>
    <xf numFmtId="9" fontId="15" fillId="0" borderId="17" xfId="0" applyNumberFormat="1" applyFont="1" applyFill="1" applyBorder="1" applyAlignment="1">
      <alignment horizontal="right"/>
    </xf>
    <xf numFmtId="9" fontId="15" fillId="0" borderId="0" xfId="0" applyNumberFormat="1" applyFont="1" applyFill="1" applyBorder="1" applyAlignment="1">
      <alignment horizontal="right"/>
    </xf>
    <xf numFmtId="9" fontId="15" fillId="0" borderId="18" xfId="0" applyNumberFormat="1" applyFont="1" applyFill="1" applyBorder="1" applyAlignment="1">
      <alignment horizontal="right"/>
    </xf>
    <xf numFmtId="0" fontId="15" fillId="0" borderId="19" xfId="0" applyFont="1" applyBorder="1" applyAlignment="1">
      <alignment horizontal="left"/>
    </xf>
    <xf numFmtId="1" fontId="15" fillId="0" borderId="0" xfId="0" applyNumberFormat="1" applyFont="1" applyFill="1" applyBorder="1" applyAlignment="1">
      <alignment horizontal="right"/>
    </xf>
    <xf numFmtId="1" fontId="15" fillId="0" borderId="24" xfId="0" applyNumberFormat="1" applyFont="1" applyFill="1" applyBorder="1" applyProtection="1">
      <protection locked="0"/>
    </xf>
    <xf numFmtId="1" fontId="15" fillId="0" borderId="26" xfId="0" applyNumberFormat="1" applyFont="1" applyFill="1" applyBorder="1" applyProtection="1">
      <protection locked="0"/>
    </xf>
    <xf numFmtId="1" fontId="15" fillId="0" borderId="50" xfId="0" applyNumberFormat="1" applyFont="1" applyFill="1" applyBorder="1" applyProtection="1">
      <protection locked="0"/>
    </xf>
    <xf numFmtId="1" fontId="15" fillId="0" borderId="61" xfId="0" applyNumberFormat="1" applyFont="1" applyFill="1" applyBorder="1" applyProtection="1">
      <protection locked="0"/>
    </xf>
    <xf numFmtId="1" fontId="7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18" fillId="0" borderId="0" xfId="0" applyFont="1" applyBorder="1" applyAlignment="1"/>
    <xf numFmtId="0" fontId="37" fillId="0" borderId="0" xfId="0" applyFont="1" applyBorder="1" applyAlignment="1"/>
    <xf numFmtId="9" fontId="8" fillId="0" borderId="0" xfId="0" applyNumberFormat="1" applyFont="1" applyBorder="1" applyAlignment="1"/>
    <xf numFmtId="9" fontId="0" fillId="0" borderId="0" xfId="0" applyNumberFormat="1" applyBorder="1" applyAlignment="1"/>
    <xf numFmtId="9" fontId="38" fillId="0" borderId="0" xfId="0" applyNumberFormat="1" applyFont="1" applyFill="1" applyBorder="1" applyAlignment="1"/>
    <xf numFmtId="1" fontId="11" fillId="0" borderId="5" xfId="0" applyNumberFormat="1" applyFont="1" applyBorder="1"/>
    <xf numFmtId="1" fontId="7" fillId="0" borderId="34" xfId="0" applyNumberFormat="1" applyFont="1" applyBorder="1" applyAlignment="1">
      <alignment horizontal="center"/>
    </xf>
    <xf numFmtId="1" fontId="11" fillId="0" borderId="33" xfId="0" applyNumberFormat="1" applyFont="1" applyBorder="1"/>
    <xf numFmtId="1" fontId="15" fillId="0" borderId="44" xfId="0" applyNumberFormat="1" applyFont="1" applyBorder="1" applyAlignment="1">
      <alignment horizontal="left"/>
    </xf>
    <xf numFmtId="1" fontId="15" fillId="0" borderId="44" xfId="0" applyNumberFormat="1" applyFont="1" applyBorder="1" applyAlignment="1">
      <alignment horizontal="right"/>
    </xf>
    <xf numFmtId="1" fontId="15" fillId="0" borderId="45" xfId="0" applyNumberFormat="1" applyFont="1" applyBorder="1" applyAlignment="1">
      <alignment horizontal="right"/>
    </xf>
    <xf numFmtId="1" fontId="15" fillId="0" borderId="63" xfId="0" applyNumberFormat="1" applyFont="1" applyBorder="1" applyAlignment="1">
      <alignment horizontal="right"/>
    </xf>
    <xf numFmtId="1" fontId="15" fillId="0" borderId="41" xfId="0" applyNumberFormat="1" applyFont="1" applyBorder="1" applyAlignment="1">
      <alignment horizontal="right"/>
    </xf>
    <xf numFmtId="1" fontId="15" fillId="0" borderId="20" xfId="0" applyNumberFormat="1" applyFont="1" applyBorder="1" applyAlignment="1">
      <alignment horizontal="right"/>
    </xf>
    <xf numFmtId="1" fontId="15" fillId="0" borderId="37" xfId="0" applyNumberFormat="1" applyFont="1" applyBorder="1" applyAlignment="1">
      <alignment horizontal="right"/>
    </xf>
    <xf numFmtId="1" fontId="15" fillId="0" borderId="76" xfId="0" applyNumberFormat="1" applyFont="1" applyBorder="1" applyAlignment="1">
      <alignment horizontal="right"/>
    </xf>
    <xf numFmtId="1" fontId="15" fillId="0" borderId="33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 horizontal="left" wrapText="1"/>
    </xf>
    <xf numFmtId="165" fontId="13" fillId="0" borderId="1" xfId="0" applyNumberFormat="1" applyFont="1" applyBorder="1" applyAlignment="1">
      <alignment horizontal="right"/>
    </xf>
    <xf numFmtId="165" fontId="13" fillId="0" borderId="7" xfId="0" applyNumberFormat="1" applyFont="1" applyBorder="1" applyAlignment="1">
      <alignment horizontal="right"/>
    </xf>
    <xf numFmtId="165" fontId="13" fillId="0" borderId="11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left"/>
    </xf>
    <xf numFmtId="1" fontId="14" fillId="0" borderId="1" xfId="0" applyNumberFormat="1" applyFont="1" applyBorder="1" applyAlignment="1">
      <alignment horizontal="center" wrapText="1"/>
    </xf>
    <xf numFmtId="1" fontId="16" fillId="0" borderId="36" xfId="0" applyNumberFormat="1" applyFont="1" applyBorder="1" applyAlignment="1" applyProtection="1">
      <alignment horizontal="right"/>
      <protection locked="0"/>
    </xf>
    <xf numFmtId="1" fontId="14" fillId="0" borderId="1" xfId="0" applyNumberFormat="1" applyFont="1" applyBorder="1" applyAlignment="1" applyProtection="1">
      <alignment horizontal="right"/>
      <protection locked="0"/>
    </xf>
    <xf numFmtId="1" fontId="16" fillId="0" borderId="28" xfId="0" applyNumberFormat="1" applyFont="1" applyBorder="1" applyAlignment="1" applyProtection="1">
      <alignment horizontal="right"/>
      <protection locked="0"/>
    </xf>
    <xf numFmtId="1" fontId="15" fillId="0" borderId="24" xfId="0" applyNumberFormat="1" applyFont="1" applyBorder="1" applyAlignment="1" applyProtection="1">
      <alignment horizontal="right" wrapText="1"/>
      <protection locked="0"/>
    </xf>
    <xf numFmtId="1" fontId="15" fillId="0" borderId="27" xfId="0" applyNumberFormat="1" applyFont="1" applyBorder="1" applyAlignment="1" applyProtection="1">
      <alignment horizontal="right" wrapText="1"/>
      <protection locked="0"/>
    </xf>
    <xf numFmtId="1" fontId="15" fillId="0" borderId="59" xfId="0" applyNumberFormat="1" applyFont="1" applyBorder="1" applyAlignment="1" applyProtection="1">
      <alignment horizontal="right" wrapText="1"/>
      <protection locked="0"/>
    </xf>
    <xf numFmtId="1" fontId="15" fillId="0" borderId="58" xfId="0" applyNumberFormat="1" applyFont="1" applyBorder="1" applyAlignment="1" applyProtection="1">
      <alignment horizontal="right" wrapText="1"/>
      <protection locked="0"/>
    </xf>
    <xf numFmtId="1" fontId="15" fillId="0" borderId="21" xfId="0" applyNumberFormat="1" applyFont="1" applyBorder="1" applyAlignment="1" applyProtection="1">
      <alignment horizontal="right" wrapText="1"/>
      <protection locked="0"/>
    </xf>
    <xf numFmtId="1" fontId="15" fillId="0" borderId="57" xfId="0" applyNumberFormat="1" applyFont="1" applyBorder="1" applyAlignment="1" applyProtection="1">
      <alignment horizontal="right" wrapText="1"/>
      <protection locked="0"/>
    </xf>
    <xf numFmtId="1" fontId="15" fillId="0" borderId="28" xfId="0" applyNumberFormat="1" applyFont="1" applyBorder="1" applyAlignment="1" applyProtection="1">
      <alignment horizontal="right" wrapText="1"/>
      <protection locked="0"/>
    </xf>
    <xf numFmtId="1" fontId="16" fillId="0" borderId="21" xfId="0" applyNumberFormat="1" applyFont="1" applyBorder="1" applyAlignment="1" applyProtection="1">
      <alignment horizontal="right" wrapText="1"/>
      <protection locked="0"/>
    </xf>
    <xf numFmtId="1" fontId="23" fillId="0" borderId="46" xfId="0" applyNumberFormat="1" applyFont="1" applyBorder="1" applyAlignment="1">
      <alignment horizontal="right" wrapText="1"/>
    </xf>
    <xf numFmtId="1" fontId="23" fillId="0" borderId="24" xfId="0" applyNumberFormat="1" applyFont="1" applyBorder="1" applyAlignment="1">
      <alignment horizontal="right" wrapText="1"/>
    </xf>
    <xf numFmtId="1" fontId="23" fillId="0" borderId="53" xfId="0" applyNumberFormat="1" applyFont="1" applyBorder="1" applyAlignment="1">
      <alignment horizontal="right" wrapText="1"/>
    </xf>
    <xf numFmtId="1" fontId="15" fillId="0" borderId="36" xfId="0" applyNumberFormat="1" applyFont="1" applyBorder="1" applyAlignment="1" applyProtection="1">
      <alignment horizontal="right"/>
      <protection locked="0"/>
    </xf>
    <xf numFmtId="0" fontId="15" fillId="0" borderId="44" xfId="0" applyFont="1" applyBorder="1" applyAlignment="1" applyProtection="1">
      <alignment horizontal="right"/>
      <protection locked="0"/>
    </xf>
    <xf numFmtId="0" fontId="15" fillId="0" borderId="21" xfId="0" applyFont="1" applyBorder="1" applyAlignment="1" applyProtection="1">
      <alignment horizontal="right"/>
      <protection locked="0"/>
    </xf>
    <xf numFmtId="0" fontId="15" fillId="0" borderId="41" xfId="0" applyFont="1" applyBorder="1" applyAlignment="1" applyProtection="1">
      <alignment horizontal="right"/>
      <protection locked="0"/>
    </xf>
    <xf numFmtId="0" fontId="15" fillId="0" borderId="17" xfId="0" applyFont="1" applyBorder="1" applyAlignment="1" applyProtection="1">
      <alignment horizontal="right"/>
      <protection locked="0"/>
    </xf>
    <xf numFmtId="0" fontId="15" fillId="0" borderId="28" xfId="0" applyFont="1" applyBorder="1" applyAlignment="1" applyProtection="1">
      <alignment horizontal="right"/>
      <protection locked="0"/>
    </xf>
    <xf numFmtId="0" fontId="15" fillId="0" borderId="39" xfId="0" applyFont="1" applyBorder="1" applyAlignment="1" applyProtection="1">
      <alignment horizontal="right"/>
      <protection locked="0"/>
    </xf>
    <xf numFmtId="164" fontId="15" fillId="0" borderId="44" xfId="0" applyNumberFormat="1" applyFont="1" applyBorder="1"/>
    <xf numFmtId="164" fontId="15" fillId="0" borderId="57" xfId="0" applyNumberFormat="1" applyFont="1" applyBorder="1"/>
    <xf numFmtId="164" fontId="15" fillId="0" borderId="41" xfId="0" applyNumberFormat="1" applyFont="1" applyBorder="1"/>
    <xf numFmtId="164" fontId="15" fillId="0" borderId="15" xfId="0" applyNumberFormat="1" applyFont="1" applyBorder="1"/>
    <xf numFmtId="164" fontId="15" fillId="0" borderId="27" xfId="0" applyNumberFormat="1" applyFont="1" applyBorder="1"/>
    <xf numFmtId="164" fontId="15" fillId="0" borderId="18" xfId="0" applyNumberFormat="1" applyFont="1" applyBorder="1"/>
    <xf numFmtId="1" fontId="0" fillId="0" borderId="47" xfId="0" applyNumberFormat="1" applyBorder="1"/>
    <xf numFmtId="164" fontId="13" fillId="0" borderId="1" xfId="0" applyNumberFormat="1" applyFont="1" applyBorder="1"/>
    <xf numFmtId="164" fontId="13" fillId="0" borderId="3" xfId="0" applyNumberFormat="1" applyFont="1" applyBorder="1"/>
    <xf numFmtId="164" fontId="15" fillId="0" borderId="34" xfId="0" applyNumberFormat="1" applyFont="1" applyBorder="1"/>
    <xf numFmtId="164" fontId="15" fillId="0" borderId="33" xfId="0" applyNumberFormat="1" applyFont="1" applyBorder="1"/>
    <xf numFmtId="164" fontId="15" fillId="0" borderId="40" xfId="0" applyNumberFormat="1" applyFont="1" applyBorder="1"/>
    <xf numFmtId="1" fontId="13" fillId="0" borderId="35" xfId="0" applyNumberFormat="1" applyFont="1" applyBorder="1"/>
    <xf numFmtId="1" fontId="13" fillId="0" borderId="12" xfId="0" applyNumberFormat="1" applyFont="1" applyBorder="1"/>
    <xf numFmtId="1" fontId="13" fillId="0" borderId="67" xfId="0" applyNumberFormat="1" applyFont="1" applyBorder="1"/>
    <xf numFmtId="1" fontId="13" fillId="0" borderId="29" xfId="0" applyNumberFormat="1" applyFont="1" applyBorder="1"/>
    <xf numFmtId="1" fontId="14" fillId="0" borderId="35" xfId="0" applyNumberFormat="1" applyFont="1" applyBorder="1" applyAlignment="1">
      <alignment horizontal="center" wrapText="1"/>
    </xf>
    <xf numFmtId="1" fontId="14" fillId="0" borderId="36" xfId="0" applyNumberFormat="1" applyFont="1" applyBorder="1" applyAlignment="1">
      <alignment horizontal="center" wrapText="1"/>
    </xf>
    <xf numFmtId="1" fontId="14" fillId="0" borderId="13" xfId="0" applyNumberFormat="1" applyFont="1" applyBorder="1" applyAlignment="1">
      <alignment horizontal="center" wrapText="1"/>
    </xf>
    <xf numFmtId="0" fontId="21" fillId="0" borderId="0" xfId="0" applyFont="1" applyFill="1" applyBorder="1"/>
    <xf numFmtId="0" fontId="22" fillId="0" borderId="0" xfId="0" applyFont="1" applyFill="1"/>
    <xf numFmtId="164" fontId="0" fillId="0" borderId="0" xfId="0" applyNumberFormat="1" applyFill="1"/>
    <xf numFmtId="1" fontId="12" fillId="0" borderId="0" xfId="0" applyNumberFormat="1" applyFont="1" applyFill="1" applyBorder="1"/>
    <xf numFmtId="1" fontId="0" fillId="0" borderId="0" xfId="0" applyNumberFormat="1" applyFill="1"/>
    <xf numFmtId="164" fontId="15" fillId="0" borderId="69" xfId="0" applyNumberFormat="1" applyFont="1" applyBorder="1"/>
    <xf numFmtId="1" fontId="11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26" fillId="0" borderId="0" xfId="0" applyNumberFormat="1" applyFont="1" applyFill="1"/>
    <xf numFmtId="1" fontId="39" fillId="0" borderId="9" xfId="0" applyNumberFormat="1" applyFont="1" applyBorder="1" applyAlignment="1">
      <alignment horizontal="right"/>
    </xf>
    <xf numFmtId="1" fontId="39" fillId="0" borderId="3" xfId="0" applyNumberFormat="1" applyFont="1" applyBorder="1" applyAlignment="1">
      <alignment horizontal="right"/>
    </xf>
    <xf numFmtId="0" fontId="15" fillId="0" borderId="75" xfId="0" applyFont="1" applyBorder="1" applyAlignment="1">
      <alignment horizontal="left"/>
    </xf>
    <xf numFmtId="0" fontId="15" fillId="0" borderId="57" xfId="0" applyFont="1" applyBorder="1" applyAlignment="1">
      <alignment horizontal="left"/>
    </xf>
    <xf numFmtId="0" fontId="15" fillId="0" borderId="41" xfId="0" applyFont="1" applyFill="1" applyBorder="1" applyAlignment="1">
      <alignment horizontal="left"/>
    </xf>
    <xf numFmtId="1" fontId="14" fillId="0" borderId="12" xfId="0" applyNumberFormat="1" applyFont="1" applyBorder="1" applyAlignment="1">
      <alignment horizontal="center" wrapText="1"/>
    </xf>
    <xf numFmtId="1" fontId="13" fillId="0" borderId="36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9" fontId="13" fillId="0" borderId="33" xfId="0" applyNumberFormat="1" applyFont="1" applyBorder="1" applyAlignment="1">
      <alignment horizontal="right"/>
    </xf>
    <xf numFmtId="9" fontId="13" fillId="0" borderId="76" xfId="0" applyNumberFormat="1" applyFont="1" applyBorder="1" applyAlignment="1">
      <alignment horizontal="right"/>
    </xf>
    <xf numFmtId="9" fontId="15" fillId="0" borderId="63" xfId="0" applyNumberFormat="1" applyFont="1" applyBorder="1" applyAlignment="1">
      <alignment horizontal="right"/>
    </xf>
    <xf numFmtId="9" fontId="15" fillId="0" borderId="52" xfId="0" applyNumberFormat="1" applyFont="1" applyBorder="1" applyAlignment="1">
      <alignment horizontal="right"/>
    </xf>
    <xf numFmtId="9" fontId="15" fillId="0" borderId="53" xfId="0" applyNumberFormat="1" applyFont="1" applyBorder="1" applyAlignment="1">
      <alignment horizontal="right"/>
    </xf>
    <xf numFmtId="9" fontId="15" fillId="0" borderId="66" xfId="0" applyNumberFormat="1" applyFont="1" applyBorder="1" applyAlignment="1">
      <alignment horizontal="right"/>
    </xf>
    <xf numFmtId="164" fontId="15" fillId="0" borderId="75" xfId="0" applyNumberFormat="1" applyFont="1" applyBorder="1"/>
    <xf numFmtId="167" fontId="0" fillId="0" borderId="0" xfId="0" applyNumberFormat="1"/>
    <xf numFmtId="9" fontId="0" fillId="0" borderId="0" xfId="0" applyNumberFormat="1"/>
    <xf numFmtId="168" fontId="0" fillId="0" borderId="0" xfId="0" applyNumberFormat="1"/>
    <xf numFmtId="1" fontId="39" fillId="0" borderId="32" xfId="0" applyNumberFormat="1" applyFont="1" applyBorder="1" applyAlignment="1">
      <alignment horizontal="right"/>
    </xf>
    <xf numFmtId="1" fontId="11" fillId="0" borderId="0" xfId="0" applyNumberFormat="1" applyFont="1" applyFill="1"/>
    <xf numFmtId="1" fontId="13" fillId="0" borderId="32" xfId="0" applyNumberFormat="1" applyFont="1" applyBorder="1" applyProtection="1">
      <protection locked="0"/>
    </xf>
    <xf numFmtId="1" fontId="5" fillId="0" borderId="0" xfId="0" applyNumberFormat="1" applyFont="1" applyFill="1" applyBorder="1" applyAlignment="1">
      <alignment horizontal="left" wrapText="1"/>
    </xf>
    <xf numFmtId="1" fontId="15" fillId="0" borderId="49" xfId="0" applyNumberFormat="1" applyFont="1" applyFill="1" applyBorder="1"/>
    <xf numFmtId="1" fontId="15" fillId="0" borderId="46" xfId="0" applyNumberFormat="1" applyFont="1" applyFill="1" applyBorder="1"/>
    <xf numFmtId="1" fontId="15" fillId="0" borderId="63" xfId="0" applyNumberFormat="1" applyFont="1" applyFill="1" applyBorder="1"/>
    <xf numFmtId="1" fontId="15" fillId="0" borderId="59" xfId="0" applyNumberFormat="1" applyFont="1" applyFill="1" applyBorder="1"/>
    <xf numFmtId="1" fontId="15" fillId="0" borderId="28" xfId="0" applyNumberFormat="1" applyFont="1" applyFill="1" applyBorder="1"/>
    <xf numFmtId="1" fontId="15" fillId="0" borderId="25" xfId="0" applyNumberFormat="1" applyFont="1" applyFill="1" applyBorder="1"/>
    <xf numFmtId="1" fontId="15" fillId="0" borderId="60" xfId="0" applyNumberFormat="1" applyFont="1" applyFill="1" applyBorder="1"/>
    <xf numFmtId="1" fontId="15" fillId="0" borderId="50" xfId="0" applyNumberFormat="1" applyFont="1" applyFill="1" applyBorder="1"/>
    <xf numFmtId="1" fontId="15" fillId="0" borderId="51" xfId="0" applyNumberFormat="1" applyFont="1" applyFill="1" applyBorder="1"/>
    <xf numFmtId="9" fontId="39" fillId="0" borderId="3" xfId="0" applyNumberFormat="1" applyFont="1" applyFill="1" applyBorder="1" applyAlignment="1">
      <alignment horizontal="right"/>
    </xf>
    <xf numFmtId="9" fontId="39" fillId="0" borderId="9" xfId="0" applyNumberFormat="1" applyFont="1" applyFill="1" applyBorder="1" applyAlignment="1">
      <alignment horizontal="right"/>
    </xf>
    <xf numFmtId="1" fontId="14" fillId="0" borderId="15" xfId="0" applyNumberFormat="1" applyFont="1" applyBorder="1" applyAlignment="1">
      <alignment horizontal="center" wrapText="1"/>
    </xf>
    <xf numFmtId="165" fontId="13" fillId="0" borderId="33" xfId="0" applyNumberFormat="1" applyFont="1" applyBorder="1" applyAlignment="1">
      <alignment horizontal="right"/>
    </xf>
    <xf numFmtId="165" fontId="13" fillId="0" borderId="37" xfId="0" applyNumberFormat="1" applyFont="1" applyBorder="1" applyAlignment="1">
      <alignment horizontal="right"/>
    </xf>
    <xf numFmtId="165" fontId="13" fillId="0" borderId="76" xfId="0" applyNumberFormat="1" applyFont="1" applyBorder="1" applyAlignment="1">
      <alignment horizontal="right"/>
    </xf>
    <xf numFmtId="1" fontId="15" fillId="0" borderId="49" xfId="0" applyNumberFormat="1" applyFont="1" applyBorder="1" applyAlignment="1">
      <alignment horizontal="right"/>
    </xf>
    <xf numFmtId="1" fontId="15" fillId="0" borderId="46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1" fontId="7" fillId="0" borderId="0" xfId="0" applyNumberFormat="1" applyFont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0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Alignment="1"/>
    <xf numFmtId="1" fontId="7" fillId="0" borderId="0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11">
    <cellStyle name="Normal" xfId="0" builtinId="0"/>
    <cellStyle name="Normal 10" xfId="3"/>
    <cellStyle name="Normal 2" xfId="4"/>
    <cellStyle name="Normal 3" xfId="5"/>
    <cellStyle name="Normal 3 3 2 2" xfId="6"/>
    <cellStyle name="Normal 4" xfId="7"/>
    <cellStyle name="Normal 5" xfId="8"/>
    <cellStyle name="Normal 6" xfId="9"/>
    <cellStyle name="Normal 8" xfId="10"/>
    <cellStyle name="Normal_TABLE33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2"/>
  <sheetViews>
    <sheetView tabSelected="1" zoomScaleNormal="100" zoomScaleSheetLayoutView="65" workbookViewId="0">
      <selection activeCell="H530" sqref="H530:L530"/>
    </sheetView>
  </sheetViews>
  <sheetFormatPr defaultColWidth="9.140625" defaultRowHeight="14.25" x14ac:dyDescent="0.2"/>
  <cols>
    <col min="1" max="1" width="30" style="10" customWidth="1"/>
    <col min="2" max="3" width="8.5703125" style="1" customWidth="1"/>
    <col min="4" max="4" width="8.7109375" style="1" customWidth="1"/>
    <col min="5" max="6" width="8.28515625" style="510" customWidth="1"/>
    <col min="7" max="7" width="10" style="510" bestFit="1" customWidth="1"/>
    <col min="8" max="10" width="10.140625" style="1" customWidth="1"/>
    <col min="11" max="13" width="9.7109375" style="1" customWidth="1"/>
    <col min="14" max="14" width="11.5703125" style="1" customWidth="1"/>
    <col min="15" max="15" width="10" style="1" customWidth="1"/>
    <col min="16" max="19" width="10.140625" style="1" customWidth="1"/>
    <col min="20" max="20" width="10" style="1" customWidth="1"/>
    <col min="21" max="16384" width="9.140625" style="1"/>
  </cols>
  <sheetData>
    <row r="1" spans="1:21" ht="26.25" x14ac:dyDescent="0.4">
      <c r="A1" s="649" t="s">
        <v>0</v>
      </c>
      <c r="B1" s="650"/>
      <c r="C1" s="650"/>
      <c r="D1" s="650"/>
      <c r="E1" s="650"/>
      <c r="F1" s="650"/>
      <c r="G1" s="650"/>
      <c r="H1" s="650"/>
      <c r="I1" s="650"/>
      <c r="J1" s="650"/>
    </row>
    <row r="2" spans="1:21" ht="15.75" customHeight="1" thickBot="1" x14ac:dyDescent="0.45">
      <c r="A2" s="2"/>
      <c r="E2" s="3"/>
      <c r="F2" s="3"/>
      <c r="G2" s="3"/>
      <c r="H2" s="4"/>
      <c r="I2" s="4"/>
    </row>
    <row r="3" spans="1:21" ht="26.25" customHeight="1" thickBot="1" x14ac:dyDescent="0.4">
      <c r="A3" s="651" t="s">
        <v>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3"/>
    </row>
    <row r="4" spans="1:21" ht="10.5" customHeight="1" x14ac:dyDescent="0.25">
      <c r="A4" s="5"/>
      <c r="B4" s="6"/>
      <c r="C4" s="6"/>
      <c r="D4" s="6"/>
      <c r="E4" s="7"/>
      <c r="F4" s="7"/>
      <c r="G4" s="7"/>
      <c r="H4" s="6"/>
      <c r="I4" s="6"/>
      <c r="J4" s="6"/>
      <c r="K4" s="6"/>
    </row>
    <row r="5" spans="1:21" ht="9" customHeight="1" x14ac:dyDescent="0.25">
      <c r="A5" s="8"/>
      <c r="E5" s="3"/>
      <c r="F5" s="3"/>
      <c r="G5" s="3"/>
    </row>
    <row r="6" spans="1:21" ht="35.25" customHeight="1" x14ac:dyDescent="0.25">
      <c r="A6" s="9" t="s">
        <v>2</v>
      </c>
      <c r="E6" s="3"/>
      <c r="F6" s="3"/>
      <c r="G6" s="3"/>
    </row>
    <row r="7" spans="1:21" x14ac:dyDescent="0.2">
      <c r="E7" s="3"/>
      <c r="F7" s="3"/>
      <c r="G7" s="3"/>
    </row>
    <row r="8" spans="1:21" ht="15.75" x14ac:dyDescent="0.25">
      <c r="A8" s="654" t="s">
        <v>3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</row>
    <row r="9" spans="1:21" ht="16.5" thickBot="1" x14ac:dyDescent="0.3">
      <c r="A9" s="655" t="s">
        <v>4</v>
      </c>
      <c r="B9" s="642"/>
      <c r="C9" s="642"/>
      <c r="D9" s="642"/>
      <c r="E9" s="642"/>
      <c r="F9" s="643"/>
      <c r="G9" s="643"/>
      <c r="H9" s="643"/>
      <c r="I9" s="643"/>
      <c r="J9" s="643"/>
      <c r="K9" s="643"/>
      <c r="L9" s="643"/>
      <c r="M9" s="643"/>
    </row>
    <row r="10" spans="1:21" ht="16.5" thickBot="1" x14ac:dyDescent="0.3">
      <c r="A10" s="11"/>
      <c r="B10" s="644" t="s">
        <v>5</v>
      </c>
      <c r="C10" s="644"/>
      <c r="D10" s="644"/>
      <c r="E10" s="644"/>
      <c r="F10" s="644"/>
      <c r="G10" s="644"/>
      <c r="H10" s="645"/>
      <c r="I10" s="656" t="s">
        <v>6</v>
      </c>
      <c r="J10" s="657"/>
      <c r="K10" s="657"/>
      <c r="L10" s="657"/>
      <c r="M10" s="657"/>
      <c r="N10" s="658"/>
      <c r="O10" s="635" t="s">
        <v>7</v>
      </c>
      <c r="P10" s="636"/>
      <c r="Q10" s="636"/>
      <c r="R10" s="636"/>
      <c r="S10" s="636"/>
      <c r="T10" s="636"/>
      <c r="U10" s="637"/>
    </row>
    <row r="11" spans="1:21" s="19" customFormat="1" ht="60.75" thickBot="1" x14ac:dyDescent="0.25">
      <c r="A11" s="12"/>
      <c r="B11" s="545">
        <v>2007</v>
      </c>
      <c r="C11" s="13">
        <v>2008</v>
      </c>
      <c r="D11" s="14">
        <v>2009</v>
      </c>
      <c r="E11" s="15">
        <v>2010</v>
      </c>
      <c r="F11" s="15">
        <v>2011</v>
      </c>
      <c r="G11" s="16">
        <v>2012</v>
      </c>
      <c r="H11" s="17" t="s">
        <v>164</v>
      </c>
      <c r="I11" s="15" t="s">
        <v>8</v>
      </c>
      <c r="J11" s="15" t="s">
        <v>9</v>
      </c>
      <c r="K11" s="15" t="s">
        <v>10</v>
      </c>
      <c r="L11" s="15" t="s">
        <v>11</v>
      </c>
      <c r="M11" s="18" t="s">
        <v>12</v>
      </c>
      <c r="N11" s="17" t="s">
        <v>13</v>
      </c>
      <c r="O11" s="15" t="s">
        <v>14</v>
      </c>
      <c r="P11" s="15" t="s">
        <v>15</v>
      </c>
      <c r="Q11" s="15" t="s">
        <v>16</v>
      </c>
      <c r="R11" s="15" t="s">
        <v>17</v>
      </c>
      <c r="S11" s="14" t="s">
        <v>18</v>
      </c>
      <c r="T11" s="15" t="s">
        <v>19</v>
      </c>
      <c r="U11" s="17" t="s">
        <v>163</v>
      </c>
    </row>
    <row r="12" spans="1:21" ht="13.5" thickBot="1" x14ac:dyDescent="0.25">
      <c r="A12" s="20" t="s">
        <v>20</v>
      </c>
      <c r="B12" s="198">
        <v>4542</v>
      </c>
      <c r="C12" s="23">
        <v>4348</v>
      </c>
      <c r="D12" s="21">
        <v>5391</v>
      </c>
      <c r="E12" s="21">
        <v>5099</v>
      </c>
      <c r="F12" s="546">
        <v>5815</v>
      </c>
      <c r="G12" s="24">
        <v>5614</v>
      </c>
      <c r="H12" s="25">
        <f>RATE(5,,-B12,G12)</f>
        <v>4.329002647480177E-2</v>
      </c>
      <c r="I12" s="21">
        <v>5391</v>
      </c>
      <c r="J12" s="21">
        <v>5099</v>
      </c>
      <c r="K12" s="26">
        <v>5332</v>
      </c>
      <c r="L12" s="26">
        <v>5567</v>
      </c>
      <c r="M12" s="27">
        <v>5750</v>
      </c>
      <c r="N12" s="25">
        <f>RATE(4,,-I12,M12)</f>
        <v>1.6247822895564423E-2</v>
      </c>
      <c r="O12" s="28">
        <v>5737</v>
      </c>
      <c r="P12" s="29">
        <v>5850</v>
      </c>
      <c r="Q12" s="21">
        <v>6167</v>
      </c>
      <c r="R12" s="21">
        <v>6283</v>
      </c>
      <c r="S12" s="21">
        <v>6405</v>
      </c>
      <c r="T12" s="22">
        <v>6533.1</v>
      </c>
      <c r="U12" s="25">
        <f>RATE(7,,-G12,T12)</f>
        <v>2.1896001058089292E-2</v>
      </c>
    </row>
    <row r="13" spans="1:21" ht="13.5" thickBot="1" x14ac:dyDescent="0.25">
      <c r="A13" s="30" t="s">
        <v>21</v>
      </c>
      <c r="B13" s="547">
        <v>20637</v>
      </c>
      <c r="C13" s="33">
        <v>19142</v>
      </c>
      <c r="D13" s="31">
        <v>21515</v>
      </c>
      <c r="E13" s="31">
        <v>21838</v>
      </c>
      <c r="F13" s="383">
        <v>22236</v>
      </c>
      <c r="G13" s="34">
        <v>22243</v>
      </c>
      <c r="H13" s="35">
        <f t="shared" ref="H13:H19" si="0">RATE(5,,-B13,G13)</f>
        <v>1.5101242913231455E-2</v>
      </c>
      <c r="I13" s="31">
        <v>21515</v>
      </c>
      <c r="J13" s="31">
        <v>21838</v>
      </c>
      <c r="K13" s="36">
        <v>22357</v>
      </c>
      <c r="L13" s="36">
        <v>22794</v>
      </c>
      <c r="M13" s="37">
        <v>23443</v>
      </c>
      <c r="N13" s="574">
        <f t="shared" ref="N13:N19" si="1">RATE(4,,-I13,M13)</f>
        <v>2.1687216088521501E-2</v>
      </c>
      <c r="O13" s="579">
        <f>SUM(O43,O59)</f>
        <v>22536.667157927543</v>
      </c>
      <c r="P13" s="580">
        <f t="shared" ref="P13:T13" si="2">SUM(P43,P59)</f>
        <v>22786.144516987988</v>
      </c>
      <c r="Q13" s="580">
        <f t="shared" si="2"/>
        <v>23277.870596632227</v>
      </c>
      <c r="R13" s="580">
        <f t="shared" si="2"/>
        <v>23801.80949142098</v>
      </c>
      <c r="S13" s="580">
        <f t="shared" si="2"/>
        <v>24410.871821668021</v>
      </c>
      <c r="T13" s="581">
        <f t="shared" si="2"/>
        <v>24861.258302488513</v>
      </c>
      <c r="U13" s="575">
        <f t="shared" ref="U13:U19" si="3">RATE(7,,-G13,T13)</f>
        <v>1.6024660634249961E-2</v>
      </c>
    </row>
    <row r="14" spans="1:21" ht="12.75" x14ac:dyDescent="0.2">
      <c r="A14" s="40" t="s">
        <v>22</v>
      </c>
      <c r="B14" s="379">
        <v>940</v>
      </c>
      <c r="C14" s="42">
        <v>1239</v>
      </c>
      <c r="D14" s="43">
        <v>1608</v>
      </c>
      <c r="E14" s="43">
        <v>1386</v>
      </c>
      <c r="F14" s="400">
        <v>1183</v>
      </c>
      <c r="G14" s="44">
        <v>1285</v>
      </c>
      <c r="H14" s="45">
        <f t="shared" si="0"/>
        <v>6.4523013739900853E-2</v>
      </c>
      <c r="I14" s="43">
        <v>1608</v>
      </c>
      <c r="J14" s="43">
        <v>1386</v>
      </c>
      <c r="K14" s="46">
        <v>1400</v>
      </c>
      <c r="L14" s="46">
        <v>1430</v>
      </c>
      <c r="M14" s="47">
        <v>1490</v>
      </c>
      <c r="N14" s="576">
        <f t="shared" si="1"/>
        <v>-1.8873387190758189E-2</v>
      </c>
      <c r="O14" s="136">
        <f>SUM(O44,O60)</f>
        <v>1465.1424249680099</v>
      </c>
      <c r="P14" s="137">
        <f t="shared" ref="P14:T14" si="4">SUM(P44,P60)</f>
        <v>1498.3710495422654</v>
      </c>
      <c r="Q14" s="137">
        <f t="shared" si="4"/>
        <v>1510.1824163359768</v>
      </c>
      <c r="R14" s="137">
        <f t="shared" si="4"/>
        <v>1616.9009195328215</v>
      </c>
      <c r="S14" s="137">
        <f t="shared" si="4"/>
        <v>1694.2579094733999</v>
      </c>
      <c r="T14" s="280">
        <f t="shared" si="4"/>
        <v>1739.3456905471357</v>
      </c>
      <c r="U14" s="570">
        <f t="shared" si="3"/>
        <v>4.4198954358131537E-2</v>
      </c>
    </row>
    <row r="15" spans="1:21" ht="12.75" x14ac:dyDescent="0.2">
      <c r="A15" s="49" t="s">
        <v>23</v>
      </c>
      <c r="B15" s="203">
        <v>1332</v>
      </c>
      <c r="C15" s="52">
        <v>1338</v>
      </c>
      <c r="D15" s="50">
        <v>1468</v>
      </c>
      <c r="E15" s="50">
        <v>1767</v>
      </c>
      <c r="F15" s="548">
        <v>1855</v>
      </c>
      <c r="G15" s="53">
        <v>2028</v>
      </c>
      <c r="H15" s="54">
        <f t="shared" si="0"/>
        <v>8.7709057973158505E-2</v>
      </c>
      <c r="I15" s="50">
        <v>1468</v>
      </c>
      <c r="J15" s="50">
        <v>1767</v>
      </c>
      <c r="K15" s="55">
        <v>1758</v>
      </c>
      <c r="L15" s="55">
        <v>1965</v>
      </c>
      <c r="M15" s="56">
        <v>1995</v>
      </c>
      <c r="N15" s="568">
        <f t="shared" si="1"/>
        <v>7.9702758924998104E-2</v>
      </c>
      <c r="O15" s="168">
        <f t="shared" ref="O15:T15" si="5">SUM(O45,O61)</f>
        <v>2190.8791973454718</v>
      </c>
      <c r="P15" s="169">
        <f t="shared" si="5"/>
        <v>2253.995558325732</v>
      </c>
      <c r="Q15" s="169">
        <f t="shared" si="5"/>
        <v>2371.2844397743197</v>
      </c>
      <c r="R15" s="169">
        <f t="shared" si="5"/>
        <v>2393.1543102054852</v>
      </c>
      <c r="S15" s="169">
        <f t="shared" si="5"/>
        <v>2478.2993729789064</v>
      </c>
      <c r="T15" s="233">
        <f t="shared" si="5"/>
        <v>2572.4432001478535</v>
      </c>
      <c r="U15" s="571">
        <f t="shared" si="3"/>
        <v>3.4555937769311221E-2</v>
      </c>
    </row>
    <row r="16" spans="1:21" ht="13.5" thickBot="1" x14ac:dyDescent="0.25">
      <c r="A16" s="59" t="s">
        <v>24</v>
      </c>
      <c r="B16" s="379">
        <v>327</v>
      </c>
      <c r="C16" s="42">
        <v>337</v>
      </c>
      <c r="D16" s="43">
        <v>392</v>
      </c>
      <c r="E16" s="60">
        <v>446</v>
      </c>
      <c r="F16" s="400">
        <v>441</v>
      </c>
      <c r="G16" s="44">
        <v>452</v>
      </c>
      <c r="H16" s="61">
        <f t="shared" si="0"/>
        <v>6.6886295300586485E-2</v>
      </c>
      <c r="I16" s="43">
        <v>392</v>
      </c>
      <c r="J16" s="60">
        <v>446</v>
      </c>
      <c r="K16" s="62">
        <v>480</v>
      </c>
      <c r="L16" s="62">
        <v>514</v>
      </c>
      <c r="M16" s="63">
        <v>533</v>
      </c>
      <c r="N16" s="577">
        <f t="shared" si="1"/>
        <v>7.9842174887599204E-2</v>
      </c>
      <c r="O16" s="146">
        <f t="shared" ref="O16:T16" si="6">SUM(O46,O62)</f>
        <v>468.74015587978482</v>
      </c>
      <c r="P16" s="147">
        <f t="shared" si="6"/>
        <v>490.11263932761534</v>
      </c>
      <c r="Q16" s="147">
        <f t="shared" si="6"/>
        <v>524.003135302582</v>
      </c>
      <c r="R16" s="147">
        <f t="shared" si="6"/>
        <v>559.54879445380334</v>
      </c>
      <c r="S16" s="147">
        <f t="shared" si="6"/>
        <v>602.15086972576478</v>
      </c>
      <c r="T16" s="236">
        <f t="shared" si="6"/>
        <v>643.2775305169298</v>
      </c>
      <c r="U16" s="578">
        <f t="shared" si="3"/>
        <v>5.1705822183472736E-2</v>
      </c>
    </row>
    <row r="17" spans="1:21" ht="13.5" thickBot="1" x14ac:dyDescent="0.25">
      <c r="A17" s="30" t="s">
        <v>25</v>
      </c>
      <c r="B17" s="362">
        <f t="shared" ref="B17:F17" si="7">B14+B15+B16</f>
        <v>2599</v>
      </c>
      <c r="C17" s="66">
        <f t="shared" si="7"/>
        <v>2914</v>
      </c>
      <c r="D17" s="67">
        <f t="shared" si="7"/>
        <v>3468</v>
      </c>
      <c r="E17" s="64">
        <f t="shared" si="7"/>
        <v>3599</v>
      </c>
      <c r="F17" s="64">
        <f t="shared" si="7"/>
        <v>3479</v>
      </c>
      <c r="G17" s="64">
        <f t="shared" ref="G17" si="8">G14+G15+G16</f>
        <v>3765</v>
      </c>
      <c r="H17" s="35">
        <f t="shared" si="0"/>
        <v>7.6940575950393428E-2</v>
      </c>
      <c r="I17" s="68">
        <f t="shared" ref="I17:J17" si="9">I14+I15+I16</f>
        <v>3468</v>
      </c>
      <c r="J17" s="69">
        <f t="shared" si="9"/>
        <v>3599</v>
      </c>
      <c r="K17" s="70">
        <f>K14+K15+K16</f>
        <v>3638</v>
      </c>
      <c r="L17" s="70">
        <f>L14+L15+L16</f>
        <v>3909</v>
      </c>
      <c r="M17" s="71">
        <f>M14+M15+M16</f>
        <v>4018</v>
      </c>
      <c r="N17" s="35">
        <f t="shared" si="1"/>
        <v>3.748711302891379E-2</v>
      </c>
      <c r="O17" s="582">
        <f>SUM(O14:O16)</f>
        <v>4124.7617781932668</v>
      </c>
      <c r="P17" s="582">
        <f t="shared" ref="P17:T17" si="10">SUM(P14:P16)</f>
        <v>4242.4792471956125</v>
      </c>
      <c r="Q17" s="582">
        <f t="shared" si="10"/>
        <v>4405.4699914128778</v>
      </c>
      <c r="R17" s="582">
        <f t="shared" si="10"/>
        <v>4569.60402419211</v>
      </c>
      <c r="S17" s="582">
        <f t="shared" si="10"/>
        <v>4774.708152178071</v>
      </c>
      <c r="T17" s="582">
        <f t="shared" si="10"/>
        <v>4955.0664212119191</v>
      </c>
      <c r="U17" s="35">
        <f t="shared" si="3"/>
        <v>4.0017489864747388E-2</v>
      </c>
    </row>
    <row r="18" spans="1:21" ht="13.5" thickBot="1" x14ac:dyDescent="0.25">
      <c r="A18" s="59" t="s">
        <v>26</v>
      </c>
      <c r="B18" s="140">
        <v>482</v>
      </c>
      <c r="C18" s="141">
        <v>605</v>
      </c>
      <c r="D18" s="75">
        <v>514</v>
      </c>
      <c r="E18" s="72">
        <v>682</v>
      </c>
      <c r="F18" s="347">
        <v>541</v>
      </c>
      <c r="G18" s="76">
        <v>589</v>
      </c>
      <c r="H18" s="25">
        <f t="shared" si="0"/>
        <v>4.0911127677116417E-2</v>
      </c>
      <c r="I18" s="75">
        <v>514</v>
      </c>
      <c r="J18" s="72">
        <v>682</v>
      </c>
      <c r="K18" s="46">
        <v>690</v>
      </c>
      <c r="L18" s="46">
        <v>695</v>
      </c>
      <c r="M18" s="47">
        <v>670</v>
      </c>
      <c r="N18" s="25">
        <f t="shared" si="1"/>
        <v>6.8508351380978008E-2</v>
      </c>
      <c r="O18" s="175">
        <f>O80</f>
        <v>617.51497612435412</v>
      </c>
      <c r="P18" s="175">
        <f t="shared" ref="P18:T18" si="11">P80</f>
        <v>635.35372327782795</v>
      </c>
      <c r="Q18" s="175">
        <f t="shared" si="11"/>
        <v>649.80889516140212</v>
      </c>
      <c r="R18" s="175">
        <f t="shared" si="11"/>
        <v>663.7764202783045</v>
      </c>
      <c r="S18" s="175">
        <f t="shared" si="11"/>
        <v>683.31548709350693</v>
      </c>
      <c r="T18" s="175">
        <f t="shared" si="11"/>
        <v>698.30703550194687</v>
      </c>
      <c r="U18" s="25">
        <f t="shared" si="3"/>
        <v>2.4617074907226363E-2</v>
      </c>
    </row>
    <row r="19" spans="1:21" ht="13.5" thickBot="1" x14ac:dyDescent="0.25">
      <c r="A19" s="30" t="s">
        <v>27</v>
      </c>
      <c r="B19" s="64">
        <f t="shared" ref="B19:G19" si="12">B13+B17+B18</f>
        <v>23718</v>
      </c>
      <c r="C19" s="65">
        <f t="shared" si="12"/>
        <v>22661</v>
      </c>
      <c r="D19" s="66">
        <f t="shared" si="12"/>
        <v>25497</v>
      </c>
      <c r="E19" s="67">
        <f t="shared" si="12"/>
        <v>26119</v>
      </c>
      <c r="F19" s="64">
        <f t="shared" si="12"/>
        <v>26256</v>
      </c>
      <c r="G19" s="64">
        <f t="shared" si="12"/>
        <v>26597</v>
      </c>
      <c r="H19" s="35">
        <f t="shared" si="0"/>
        <v>2.3177350187439154E-2</v>
      </c>
      <c r="I19" s="68">
        <f>I13+I17+I18</f>
        <v>25497</v>
      </c>
      <c r="J19" s="69">
        <f>J13+J17+J18</f>
        <v>26119</v>
      </c>
      <c r="K19" s="70">
        <f>K13+K17+K18</f>
        <v>26685</v>
      </c>
      <c r="L19" s="70">
        <f>L13+L17+L18</f>
        <v>27398</v>
      </c>
      <c r="M19" s="71">
        <f>M13+M17+M18</f>
        <v>28131</v>
      </c>
      <c r="N19" s="35">
        <f t="shared" si="1"/>
        <v>2.4882368156386822E-2</v>
      </c>
      <c r="O19" s="68">
        <f>SUM(O13,O17,O18)</f>
        <v>27278.943912245166</v>
      </c>
      <c r="P19" s="68">
        <f t="shared" ref="P19:T19" si="13">SUM(P13,P17,P18)</f>
        <v>27663.97748746143</v>
      </c>
      <c r="Q19" s="68">
        <f t="shared" si="13"/>
        <v>28333.149483206504</v>
      </c>
      <c r="R19" s="68">
        <f t="shared" si="13"/>
        <v>29035.189935891394</v>
      </c>
      <c r="S19" s="68">
        <f t="shared" si="13"/>
        <v>29868.895460939599</v>
      </c>
      <c r="T19" s="68">
        <f t="shared" si="13"/>
        <v>30514.631759202381</v>
      </c>
      <c r="U19" s="25">
        <f t="shared" si="3"/>
        <v>1.9823625170954619E-2</v>
      </c>
    </row>
    <row r="20" spans="1:21" ht="12.75" x14ac:dyDescent="0.2">
      <c r="A20" s="77"/>
      <c r="B20" s="78"/>
      <c r="C20" s="78"/>
      <c r="D20" s="79"/>
      <c r="E20" s="79"/>
      <c r="F20" s="79"/>
      <c r="G20" s="79"/>
      <c r="H20" s="79"/>
      <c r="I20" s="79"/>
      <c r="J20" s="80"/>
      <c r="K20" s="81"/>
    </row>
    <row r="21" spans="1:21" ht="15" x14ac:dyDescent="0.25">
      <c r="A21" s="77"/>
      <c r="B21" s="82"/>
      <c r="C21" s="82"/>
      <c r="D21" s="83"/>
      <c r="E21" s="84"/>
      <c r="F21" s="84"/>
      <c r="G21" s="84"/>
      <c r="H21" s="83"/>
      <c r="I21" s="83"/>
      <c r="J21" s="85"/>
      <c r="K21" s="86"/>
    </row>
    <row r="22" spans="1:21" ht="15.75" x14ac:dyDescent="0.25">
      <c r="A22" s="638" t="s">
        <v>28</v>
      </c>
      <c r="B22" s="639"/>
      <c r="C22" s="639"/>
      <c r="D22" s="639"/>
      <c r="E22" s="639"/>
      <c r="F22" s="639"/>
      <c r="G22" s="639"/>
      <c r="H22" s="639"/>
      <c r="I22" s="639"/>
      <c r="J22" s="639"/>
      <c r="K22" s="639"/>
    </row>
    <row r="23" spans="1:21" ht="16.5" thickBot="1" x14ac:dyDescent="0.3">
      <c r="A23" s="640" t="s">
        <v>29</v>
      </c>
      <c r="B23" s="641"/>
      <c r="C23" s="642"/>
      <c r="D23" s="642"/>
      <c r="E23" s="642"/>
      <c r="F23" s="643"/>
      <c r="G23" s="643"/>
      <c r="H23" s="643"/>
      <c r="I23" s="643"/>
      <c r="J23" s="643"/>
      <c r="K23" s="643"/>
    </row>
    <row r="24" spans="1:21" ht="16.5" thickBot="1" x14ac:dyDescent="0.3">
      <c r="A24" s="87"/>
      <c r="B24" s="635" t="s">
        <v>5</v>
      </c>
      <c r="C24" s="644"/>
      <c r="D24" s="644"/>
      <c r="E24" s="644"/>
      <c r="F24" s="644"/>
      <c r="G24" s="645"/>
      <c r="H24" s="646" t="s">
        <v>6</v>
      </c>
      <c r="I24" s="647"/>
      <c r="J24" s="647"/>
      <c r="K24" s="647"/>
      <c r="L24" s="648"/>
      <c r="M24" s="635" t="s">
        <v>7</v>
      </c>
      <c r="N24" s="636"/>
      <c r="O24" s="636"/>
      <c r="P24" s="636"/>
      <c r="Q24" s="636"/>
      <c r="R24" s="637"/>
    </row>
    <row r="25" spans="1:21" ht="36.75" thickBot="1" x14ac:dyDescent="0.25">
      <c r="A25" s="88"/>
      <c r="B25" s="545">
        <v>2007</v>
      </c>
      <c r="C25" s="13">
        <v>2008</v>
      </c>
      <c r="D25" s="14">
        <v>2009</v>
      </c>
      <c r="E25" s="15">
        <v>2010</v>
      </c>
      <c r="F25" s="15">
        <v>2011</v>
      </c>
      <c r="G25" s="16">
        <v>2012</v>
      </c>
      <c r="H25" s="91" t="s">
        <v>8</v>
      </c>
      <c r="I25" s="15" t="s">
        <v>9</v>
      </c>
      <c r="J25" s="15" t="s">
        <v>30</v>
      </c>
      <c r="K25" s="15" t="s">
        <v>11</v>
      </c>
      <c r="L25" s="16" t="s">
        <v>12</v>
      </c>
      <c r="M25" s="91" t="s">
        <v>14</v>
      </c>
      <c r="N25" s="15" t="s">
        <v>15</v>
      </c>
      <c r="O25" s="15" t="s">
        <v>16</v>
      </c>
      <c r="P25" s="15" t="s">
        <v>17</v>
      </c>
      <c r="Q25" s="15" t="s">
        <v>18</v>
      </c>
      <c r="R25" s="16" t="s">
        <v>19</v>
      </c>
    </row>
    <row r="26" spans="1:21" ht="12.75" x14ac:dyDescent="0.2">
      <c r="A26" s="92"/>
      <c r="B26" s="93"/>
      <c r="C26" s="94"/>
      <c r="D26" s="95"/>
      <c r="E26" s="96"/>
      <c r="F26" s="97"/>
      <c r="G26" s="98"/>
      <c r="H26" s="99"/>
      <c r="I26" s="100"/>
      <c r="J26" s="97"/>
      <c r="K26" s="101"/>
      <c r="L26" s="98"/>
      <c r="M26" s="102"/>
      <c r="N26" s="103"/>
      <c r="O26" s="103"/>
      <c r="P26" s="103"/>
      <c r="Q26" s="103"/>
      <c r="R26" s="104"/>
    </row>
    <row r="27" spans="1:21" ht="13.5" thickBot="1" x14ac:dyDescent="0.25">
      <c r="A27" s="105" t="s">
        <v>31</v>
      </c>
      <c r="B27" s="106">
        <f t="shared" ref="B27:D27" si="14">B12/B13</f>
        <v>0.22009012937927025</v>
      </c>
      <c r="C27" s="107">
        <f t="shared" si="14"/>
        <v>0.22714449900741823</v>
      </c>
      <c r="D27" s="107">
        <f t="shared" si="14"/>
        <v>0.25056937020683245</v>
      </c>
      <c r="E27" s="108">
        <f>E12/E13</f>
        <v>0.23349207802912356</v>
      </c>
      <c r="F27" s="108">
        <f t="shared" ref="F27:G27" si="15">F12/F13</f>
        <v>0.26151286202554413</v>
      </c>
      <c r="G27" s="108">
        <f t="shared" si="15"/>
        <v>0.25239401159915481</v>
      </c>
      <c r="H27" s="109">
        <f>I12/I13</f>
        <v>0.25056937020683245</v>
      </c>
      <c r="I27" s="110">
        <f t="shared" ref="I27:L27" si="16">J12/J13</f>
        <v>0.23349207802912356</v>
      </c>
      <c r="J27" s="110">
        <f t="shared" si="16"/>
        <v>0.23849353669991502</v>
      </c>
      <c r="K27" s="110">
        <f t="shared" si="16"/>
        <v>0.24423093796613143</v>
      </c>
      <c r="L27" s="111">
        <f t="shared" si="16"/>
        <v>0.24527577528473318</v>
      </c>
      <c r="M27" s="109">
        <f>O12/O13</f>
        <v>0.25456292892811089</v>
      </c>
      <c r="N27" s="110">
        <f t="shared" ref="N27:R27" si="17">P12/P13</f>
        <v>0.25673496433934179</v>
      </c>
      <c r="O27" s="110">
        <f t="shared" si="17"/>
        <v>0.26492973119681418</v>
      </c>
      <c r="P27" s="110">
        <f t="shared" si="17"/>
        <v>0.26397152713387684</v>
      </c>
      <c r="Q27" s="110">
        <f t="shared" si="17"/>
        <v>0.26238309089455286</v>
      </c>
      <c r="R27" s="111">
        <f t="shared" si="17"/>
        <v>0.26278235479923651</v>
      </c>
    </row>
    <row r="28" spans="1:21" ht="12.75" x14ac:dyDescent="0.2">
      <c r="A28" s="112"/>
      <c r="B28" s="93"/>
      <c r="C28" s="113"/>
      <c r="D28" s="114"/>
      <c r="E28" s="115"/>
      <c r="F28" s="115"/>
      <c r="G28" s="115"/>
      <c r="H28" s="116"/>
      <c r="I28" s="117"/>
      <c r="J28" s="117"/>
      <c r="K28" s="117"/>
      <c r="L28" s="118"/>
      <c r="M28" s="116"/>
      <c r="N28" s="117"/>
      <c r="O28" s="117"/>
      <c r="P28" s="117"/>
      <c r="Q28" s="117"/>
      <c r="R28" s="118"/>
    </row>
    <row r="29" spans="1:21" ht="13.5" thickBot="1" x14ac:dyDescent="0.25">
      <c r="A29" s="112" t="s">
        <v>32</v>
      </c>
      <c r="B29" s="106">
        <f t="shared" ref="B29:D29" si="18">B13/B19</f>
        <v>0.87009865924614216</v>
      </c>
      <c r="C29" s="107">
        <f t="shared" si="18"/>
        <v>0.8447111777944486</v>
      </c>
      <c r="D29" s="107">
        <f t="shared" si="18"/>
        <v>0.84382476369768988</v>
      </c>
      <c r="E29" s="108">
        <f>E13/E19</f>
        <v>0.83609632834335157</v>
      </c>
      <c r="F29" s="108">
        <f t="shared" ref="F29:G29" si="19">F13/F19</f>
        <v>0.84689213893967097</v>
      </c>
      <c r="G29" s="108">
        <f t="shared" si="19"/>
        <v>0.83629732676617663</v>
      </c>
      <c r="H29" s="109">
        <f>I13/I19</f>
        <v>0.84382476369768988</v>
      </c>
      <c r="I29" s="110">
        <f t="shared" ref="I29:L29" si="20">J13/J19</f>
        <v>0.83609632834335157</v>
      </c>
      <c r="J29" s="110">
        <f t="shared" si="20"/>
        <v>0.83781150459059395</v>
      </c>
      <c r="K29" s="110">
        <f t="shared" si="20"/>
        <v>0.83195853711949774</v>
      </c>
      <c r="L29" s="111">
        <f t="shared" si="20"/>
        <v>0.83335110731932738</v>
      </c>
      <c r="M29" s="109">
        <f>O13/O19</f>
        <v>0.82615614557611683</v>
      </c>
      <c r="N29" s="110">
        <f t="shared" ref="N29:R29" si="21">P13/P19</f>
        <v>0.82367564560503648</v>
      </c>
      <c r="O29" s="110">
        <f t="shared" si="21"/>
        <v>0.82157723448391717</v>
      </c>
      <c r="P29" s="110">
        <f t="shared" si="21"/>
        <v>0.81975732013375768</v>
      </c>
      <c r="Q29" s="110">
        <f t="shared" si="21"/>
        <v>0.81726730918425861</v>
      </c>
      <c r="R29" s="110">
        <f t="shared" si="21"/>
        <v>0.81473237162663892</v>
      </c>
    </row>
    <row r="30" spans="1:21" ht="12.75" x14ac:dyDescent="0.2">
      <c r="A30" s="119"/>
      <c r="B30" s="120"/>
      <c r="C30" s="94"/>
      <c r="D30" s="121"/>
      <c r="E30" s="122"/>
      <c r="F30" s="122"/>
      <c r="G30" s="122"/>
      <c r="H30" s="123"/>
      <c r="I30" s="124"/>
      <c r="J30" s="124"/>
      <c r="K30" s="124"/>
      <c r="L30" s="125"/>
      <c r="M30" s="123"/>
      <c r="N30" s="124"/>
      <c r="O30" s="124"/>
      <c r="P30" s="124"/>
      <c r="Q30" s="124"/>
      <c r="R30" s="125"/>
    </row>
    <row r="31" spans="1:21" ht="13.5" thickBot="1" x14ac:dyDescent="0.25">
      <c r="A31" s="105" t="s">
        <v>33</v>
      </c>
      <c r="B31" s="106">
        <f t="shared" ref="B31:D31" si="22">B17/B19</f>
        <v>0.10957922253141074</v>
      </c>
      <c r="C31" s="107">
        <f t="shared" si="22"/>
        <v>0.12859097127222982</v>
      </c>
      <c r="D31" s="107">
        <f t="shared" si="22"/>
        <v>0.13601600188257443</v>
      </c>
      <c r="E31" s="108">
        <f>E17/E19</f>
        <v>0.13779241165435124</v>
      </c>
      <c r="F31" s="108">
        <f t="shared" ref="F31:G31" si="23">F17/F19</f>
        <v>0.13250304692260817</v>
      </c>
      <c r="G31" s="108">
        <f t="shared" si="23"/>
        <v>0.14155731849456707</v>
      </c>
      <c r="H31" s="109">
        <f>I17/I19</f>
        <v>0.13601600188257443</v>
      </c>
      <c r="I31" s="110">
        <f t="shared" ref="I31:L31" si="24">J17/J19</f>
        <v>0.13779241165435124</v>
      </c>
      <c r="J31" s="110">
        <f t="shared" si="24"/>
        <v>0.1363312722503279</v>
      </c>
      <c r="K31" s="110">
        <f t="shared" si="24"/>
        <v>0.14267464778450981</v>
      </c>
      <c r="L31" s="111">
        <f t="shared" si="24"/>
        <v>0.14283175144857985</v>
      </c>
      <c r="M31" s="109">
        <f>O17/O19</f>
        <v>0.15120679860123598</v>
      </c>
      <c r="N31" s="110">
        <f t="shared" ref="N31:R31" si="25">P17/P19</f>
        <v>0.15335752962922619</v>
      </c>
      <c r="O31" s="110">
        <f t="shared" si="25"/>
        <v>0.1554881851036034</v>
      </c>
      <c r="P31" s="110">
        <f t="shared" si="25"/>
        <v>0.15738157850117818</v>
      </c>
      <c r="Q31" s="110">
        <f t="shared" si="25"/>
        <v>0.15985553126402322</v>
      </c>
      <c r="R31" s="110">
        <f t="shared" si="25"/>
        <v>0.16238329403131682</v>
      </c>
    </row>
    <row r="32" spans="1:21" ht="12.75" x14ac:dyDescent="0.2">
      <c r="A32" s="112"/>
      <c r="B32" s="120"/>
      <c r="C32" s="94"/>
      <c r="D32" s="121"/>
      <c r="E32" s="122"/>
      <c r="F32" s="122"/>
      <c r="G32" s="122"/>
      <c r="H32" s="123"/>
      <c r="I32" s="124"/>
      <c r="J32" s="124"/>
      <c r="K32" s="124"/>
      <c r="L32" s="125"/>
      <c r="M32" s="123"/>
      <c r="N32" s="124"/>
      <c r="O32" s="124"/>
      <c r="P32" s="124"/>
      <c r="Q32" s="124"/>
      <c r="R32" s="125"/>
    </row>
    <row r="33" spans="1:21" ht="13.5" thickBot="1" x14ac:dyDescent="0.25">
      <c r="A33" s="105" t="s">
        <v>34</v>
      </c>
      <c r="B33" s="106">
        <f t="shared" ref="B33:D33" si="26">B18/B19</f>
        <v>2.0322118222447085E-2</v>
      </c>
      <c r="C33" s="107">
        <f t="shared" si="26"/>
        <v>2.6697850933321565E-2</v>
      </c>
      <c r="D33" s="107">
        <f t="shared" si="26"/>
        <v>2.0159234419735654E-2</v>
      </c>
      <c r="E33" s="108">
        <f>E18/E19</f>
        <v>2.6111260002297177E-2</v>
      </c>
      <c r="F33" s="108">
        <f t="shared" ref="F33:G33" si="27">F18/F19</f>
        <v>2.0604814137720903E-2</v>
      </c>
      <c r="G33" s="108">
        <f t="shared" si="27"/>
        <v>2.2145354739256308E-2</v>
      </c>
      <c r="H33" s="109">
        <f>I18/I19</f>
        <v>2.0159234419735654E-2</v>
      </c>
      <c r="I33" s="110">
        <f t="shared" ref="I33:L33" si="28">J18/J19</f>
        <v>2.6111260002297177E-2</v>
      </c>
      <c r="J33" s="110">
        <f t="shared" si="28"/>
        <v>2.5857223159078135E-2</v>
      </c>
      <c r="K33" s="110">
        <f t="shared" si="28"/>
        <v>2.5366815095992409E-2</v>
      </c>
      <c r="L33" s="111">
        <f t="shared" si="28"/>
        <v>2.381714123209271E-2</v>
      </c>
      <c r="M33" s="109">
        <f>O18/O19</f>
        <v>2.2637055822647138E-2</v>
      </c>
      <c r="N33" s="110">
        <f t="shared" ref="N33:R33" si="29">P18/P19</f>
        <v>2.2966824765737286E-2</v>
      </c>
      <c r="O33" s="110">
        <f t="shared" si="29"/>
        <v>2.2934580412479519E-2</v>
      </c>
      <c r="P33" s="110">
        <f t="shared" si="29"/>
        <v>2.2861101365064179E-2</v>
      </c>
      <c r="Q33" s="110">
        <f t="shared" si="29"/>
        <v>2.2877159551718207E-2</v>
      </c>
      <c r="R33" s="110">
        <f t="shared" si="29"/>
        <v>2.2884334342044173E-2</v>
      </c>
    </row>
    <row r="34" spans="1:21" ht="15" x14ac:dyDescent="0.25">
      <c r="A34" s="126"/>
      <c r="B34" s="127"/>
      <c r="C34" s="127"/>
      <c r="E34" s="84"/>
      <c r="F34" s="84"/>
      <c r="G34" s="84"/>
    </row>
    <row r="35" spans="1:21" ht="15" x14ac:dyDescent="0.25">
      <c r="A35" s="126"/>
      <c r="B35" s="127"/>
      <c r="C35" s="127"/>
      <c r="E35" s="84"/>
      <c r="F35" s="84"/>
      <c r="G35" s="84"/>
    </row>
    <row r="36" spans="1:21" ht="15.75" x14ac:dyDescent="0.25">
      <c r="A36" s="654" t="s">
        <v>35</v>
      </c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</row>
    <row r="37" spans="1:21" ht="16.5" thickBot="1" x14ac:dyDescent="0.3">
      <c r="A37" s="655" t="s">
        <v>36</v>
      </c>
      <c r="B37" s="641"/>
      <c r="C37" s="641"/>
      <c r="D37" s="641"/>
      <c r="E37" s="642"/>
      <c r="F37" s="643"/>
      <c r="G37" s="643"/>
      <c r="H37" s="643"/>
      <c r="I37" s="643"/>
      <c r="J37" s="643"/>
      <c r="K37" s="643"/>
      <c r="L37" s="643"/>
      <c r="M37" s="643"/>
    </row>
    <row r="38" spans="1:21" ht="16.5" thickBot="1" x14ac:dyDescent="0.3">
      <c r="A38" s="11"/>
      <c r="B38" s="644" t="s">
        <v>5</v>
      </c>
      <c r="C38" s="644"/>
      <c r="D38" s="644"/>
      <c r="E38" s="644"/>
      <c r="F38" s="644"/>
      <c r="G38" s="644"/>
      <c r="H38" s="645"/>
      <c r="I38" s="656" t="s">
        <v>6</v>
      </c>
      <c r="J38" s="657"/>
      <c r="K38" s="657"/>
      <c r="L38" s="657"/>
      <c r="M38" s="657"/>
      <c r="N38" s="658"/>
      <c r="O38" s="635" t="s">
        <v>7</v>
      </c>
      <c r="P38" s="636"/>
      <c r="Q38" s="636"/>
      <c r="R38" s="636"/>
      <c r="S38" s="636"/>
      <c r="T38" s="636"/>
      <c r="U38" s="637"/>
    </row>
    <row r="39" spans="1:21" ht="60.75" thickBot="1" x14ac:dyDescent="0.25">
      <c r="A39" s="12"/>
      <c r="B39" s="545">
        <v>2007</v>
      </c>
      <c r="C39" s="13">
        <v>2008</v>
      </c>
      <c r="D39" s="14">
        <v>2009</v>
      </c>
      <c r="E39" s="89">
        <v>2010</v>
      </c>
      <c r="F39" s="89">
        <v>2011</v>
      </c>
      <c r="G39" s="90">
        <v>2012</v>
      </c>
      <c r="H39" s="17" t="s">
        <v>164</v>
      </c>
      <c r="I39" s="91" t="s">
        <v>8</v>
      </c>
      <c r="J39" s="15" t="s">
        <v>9</v>
      </c>
      <c r="K39" s="15" t="s">
        <v>10</v>
      </c>
      <c r="L39" s="15" t="s">
        <v>11</v>
      </c>
      <c r="M39" s="18" t="s">
        <v>12</v>
      </c>
      <c r="N39" s="17" t="s">
        <v>13</v>
      </c>
      <c r="O39" s="91" t="s">
        <v>14</v>
      </c>
      <c r="P39" s="15" t="s">
        <v>15</v>
      </c>
      <c r="Q39" s="15" t="s">
        <v>16</v>
      </c>
      <c r="R39" s="15" t="s">
        <v>17</v>
      </c>
      <c r="S39" s="15" t="s">
        <v>18</v>
      </c>
      <c r="T39" s="18" t="s">
        <v>19</v>
      </c>
      <c r="U39" s="17" t="s">
        <v>163</v>
      </c>
    </row>
    <row r="40" spans="1:21" ht="12.75" x14ac:dyDescent="0.2">
      <c r="A40" s="128" t="s">
        <v>37</v>
      </c>
      <c r="B40" s="129">
        <v>8245.9999999999745</v>
      </c>
      <c r="C40" s="130">
        <v>8371.9999999999782</v>
      </c>
      <c r="D40" s="131">
        <v>9368.99999999998</v>
      </c>
      <c r="E40" s="131">
        <v>9749</v>
      </c>
      <c r="F40" s="553">
        <v>10134</v>
      </c>
      <c r="G40" s="132">
        <v>10066</v>
      </c>
      <c r="H40" s="133">
        <f>RATE(5,,-B40,G40)</f>
        <v>4.0693205450444588E-2</v>
      </c>
      <c r="I40" s="131">
        <v>9368.99999999998</v>
      </c>
      <c r="J40" s="131">
        <v>9749</v>
      </c>
      <c r="K40" s="134">
        <v>9949</v>
      </c>
      <c r="L40" s="134">
        <v>10029</v>
      </c>
      <c r="M40" s="135">
        <v>10129</v>
      </c>
      <c r="N40" s="133">
        <f>RATE(4,,-I40,M40)</f>
        <v>1.9690405734876553E-2</v>
      </c>
      <c r="O40" s="136">
        <v>10336.667157927541</v>
      </c>
      <c r="P40" s="137">
        <v>10493.144516987986</v>
      </c>
      <c r="Q40" s="137">
        <v>10837.370596632227</v>
      </c>
      <c r="R40" s="137">
        <v>11122.584491420979</v>
      </c>
      <c r="S40" s="137">
        <v>11444.871821668023</v>
      </c>
      <c r="T40" s="138">
        <v>11684.881099988514</v>
      </c>
      <c r="U40" s="45">
        <f>RATE(7,,-G40,T40)</f>
        <v>2.1533190127286824E-2</v>
      </c>
    </row>
    <row r="41" spans="1:21" ht="12.75" x14ac:dyDescent="0.2">
      <c r="A41" s="160" t="s">
        <v>165</v>
      </c>
      <c r="B41" s="554"/>
      <c r="C41" s="549"/>
      <c r="D41" s="549"/>
      <c r="E41" s="549"/>
      <c r="F41" s="555"/>
      <c r="G41" s="550"/>
      <c r="H41" s="54">
        <v>0</v>
      </c>
      <c r="I41" s="551"/>
      <c r="J41" s="549"/>
      <c r="K41" s="549"/>
      <c r="L41" s="549"/>
      <c r="M41" s="552"/>
      <c r="N41" s="54">
        <v>0</v>
      </c>
      <c r="O41" s="168">
        <v>0</v>
      </c>
      <c r="P41" s="288">
        <v>58</v>
      </c>
      <c r="Q41" s="288">
        <v>384</v>
      </c>
      <c r="R41" s="288">
        <v>1331</v>
      </c>
      <c r="S41" s="288">
        <v>1892</v>
      </c>
      <c r="T41" s="57">
        <v>2122</v>
      </c>
      <c r="U41" s="54">
        <v>0</v>
      </c>
    </row>
    <row r="42" spans="1:21" ht="13.5" thickBot="1" x14ac:dyDescent="0.25">
      <c r="A42" s="139" t="s">
        <v>38</v>
      </c>
      <c r="B42" s="140">
        <v>8695</v>
      </c>
      <c r="C42" s="141">
        <v>8848</v>
      </c>
      <c r="D42" s="75">
        <v>9372.9999999999927</v>
      </c>
      <c r="E42" s="75">
        <v>9861</v>
      </c>
      <c r="F42" s="235">
        <v>10476</v>
      </c>
      <c r="G42" s="76">
        <v>10716</v>
      </c>
      <c r="H42" s="61">
        <f t="shared" ref="H42:H49" si="30">RATE(5,,-B42,G42)</f>
        <v>4.2683794442815289E-2</v>
      </c>
      <c r="I42" s="75">
        <v>9372.9999999999927</v>
      </c>
      <c r="J42" s="75">
        <v>9861</v>
      </c>
      <c r="K42" s="143">
        <v>10220</v>
      </c>
      <c r="L42" s="143">
        <v>10612</v>
      </c>
      <c r="M42" s="144">
        <v>11195</v>
      </c>
      <c r="N42" s="145">
        <f t="shared" ref="N42:N49" si="31">RATE(4,,-I42,M42)</f>
        <v>4.5409326342392191E-2</v>
      </c>
      <c r="O42" s="146">
        <v>11598</v>
      </c>
      <c r="P42" s="147">
        <v>11821</v>
      </c>
      <c r="Q42" s="147">
        <v>11853.5</v>
      </c>
      <c r="R42" s="147">
        <v>11154.225</v>
      </c>
      <c r="S42" s="147">
        <v>10891</v>
      </c>
      <c r="T42" s="148">
        <v>10879.3772025</v>
      </c>
      <c r="U42" s="145">
        <f t="shared" ref="U42:U49" si="32">RATE(7,,-G42,T42)</f>
        <v>2.1639158496578026E-3</v>
      </c>
    </row>
    <row r="43" spans="1:21" ht="13.5" thickBot="1" x14ac:dyDescent="0.25">
      <c r="A43" s="149" t="s">
        <v>21</v>
      </c>
      <c r="B43" s="150">
        <f t="shared" ref="B43:F43" si="33">SUM(B40:B42)</f>
        <v>16940.999999999975</v>
      </c>
      <c r="C43" s="64">
        <f t="shared" si="33"/>
        <v>17219.999999999978</v>
      </c>
      <c r="D43" s="64">
        <f t="shared" si="33"/>
        <v>18741.999999999971</v>
      </c>
      <c r="E43" s="64">
        <f t="shared" si="33"/>
        <v>19610</v>
      </c>
      <c r="F43" s="64">
        <f t="shared" si="33"/>
        <v>20610</v>
      </c>
      <c r="G43" s="65">
        <f t="shared" ref="G43" si="34">SUM(G40:G42)</f>
        <v>20782</v>
      </c>
      <c r="H43" s="35">
        <f t="shared" si="30"/>
        <v>4.1716779428496623E-2</v>
      </c>
      <c r="I43" s="150">
        <f>SUM(I40:I42)</f>
        <v>18741.999999999971</v>
      </c>
      <c r="J43" s="64">
        <f t="shared" ref="J43:M43" si="35">SUM(J40:J42)</f>
        <v>19610</v>
      </c>
      <c r="K43" s="64">
        <f t="shared" si="35"/>
        <v>20169</v>
      </c>
      <c r="L43" s="64">
        <f t="shared" si="35"/>
        <v>20641</v>
      </c>
      <c r="M43" s="64">
        <f t="shared" si="35"/>
        <v>21324</v>
      </c>
      <c r="N43" s="35">
        <f t="shared" si="31"/>
        <v>3.2792760628698535E-2</v>
      </c>
      <c r="O43" s="64">
        <f>SUM(O40:O42)</f>
        <v>21934.667157927543</v>
      </c>
      <c r="P43" s="64">
        <f t="shared" ref="P43:T43" si="36">SUM(P40:P42)</f>
        <v>22372.144516987988</v>
      </c>
      <c r="Q43" s="64">
        <f t="shared" si="36"/>
        <v>23074.870596632227</v>
      </c>
      <c r="R43" s="64">
        <f t="shared" si="36"/>
        <v>23607.80949142098</v>
      </c>
      <c r="S43" s="64">
        <f t="shared" si="36"/>
        <v>24227.871821668021</v>
      </c>
      <c r="T43" s="64">
        <f t="shared" si="36"/>
        <v>24686.258302488513</v>
      </c>
      <c r="U43" s="35">
        <f t="shared" si="32"/>
        <v>2.4899149241148926E-2</v>
      </c>
    </row>
    <row r="44" spans="1:21" ht="12.75" x14ac:dyDescent="0.2">
      <c r="A44" s="151" t="s">
        <v>22</v>
      </c>
      <c r="B44" s="152">
        <v>691</v>
      </c>
      <c r="C44" s="153">
        <v>854</v>
      </c>
      <c r="D44" s="154">
        <v>1000</v>
      </c>
      <c r="E44" s="155">
        <v>973</v>
      </c>
      <c r="F44" s="235">
        <v>917</v>
      </c>
      <c r="G44" s="76">
        <v>992</v>
      </c>
      <c r="H44" s="156">
        <f t="shared" si="30"/>
        <v>7.4995694766721563E-2</v>
      </c>
      <c r="I44" s="154">
        <v>1000</v>
      </c>
      <c r="J44" s="155">
        <v>973</v>
      </c>
      <c r="K44" s="157">
        <v>998</v>
      </c>
      <c r="L44" s="158">
        <v>1040</v>
      </c>
      <c r="M44" s="159">
        <v>1112</v>
      </c>
      <c r="N44" s="156">
        <f t="shared" si="31"/>
        <v>2.6895372526965017E-2</v>
      </c>
      <c r="O44" s="136">
        <v>1365.1424249680099</v>
      </c>
      <c r="P44" s="137">
        <v>1393.3710495422654</v>
      </c>
      <c r="Q44" s="137">
        <v>1400.1824163359768</v>
      </c>
      <c r="R44" s="137">
        <v>1506.9009195328215</v>
      </c>
      <c r="S44" s="137">
        <v>1584.2579094733999</v>
      </c>
      <c r="T44" s="138">
        <v>1629.3456905471357</v>
      </c>
      <c r="U44" s="145">
        <f t="shared" si="32"/>
        <v>7.3460177067370139E-2</v>
      </c>
    </row>
    <row r="45" spans="1:21" ht="12.75" x14ac:dyDescent="0.2">
      <c r="A45" s="160" t="s">
        <v>23</v>
      </c>
      <c r="B45" s="161">
        <v>1314</v>
      </c>
      <c r="C45" s="162">
        <v>1327</v>
      </c>
      <c r="D45" s="163">
        <v>1459</v>
      </c>
      <c r="E45" s="163">
        <v>1759</v>
      </c>
      <c r="F45" s="399">
        <v>1851</v>
      </c>
      <c r="G45" s="164">
        <v>2022</v>
      </c>
      <c r="H45" s="54">
        <f t="shared" si="30"/>
        <v>9.0026753142392349E-2</v>
      </c>
      <c r="I45" s="163">
        <v>1459</v>
      </c>
      <c r="J45" s="163">
        <v>1759</v>
      </c>
      <c r="K45" s="165">
        <v>1754</v>
      </c>
      <c r="L45" s="166">
        <v>1963</v>
      </c>
      <c r="M45" s="167">
        <v>1993</v>
      </c>
      <c r="N45" s="54">
        <f t="shared" si="31"/>
        <v>8.1092866499873337E-2</v>
      </c>
      <c r="O45" s="168">
        <v>2187.8791973454718</v>
      </c>
      <c r="P45" s="169">
        <v>2251.995558325732</v>
      </c>
      <c r="Q45" s="169">
        <v>2371.2844397743197</v>
      </c>
      <c r="R45" s="169">
        <v>2393.1543102054852</v>
      </c>
      <c r="S45" s="169">
        <v>2478.2993729789064</v>
      </c>
      <c r="T45" s="170">
        <v>2572.4432001478535</v>
      </c>
      <c r="U45" s="54">
        <f t="shared" si="32"/>
        <v>3.4993938056930754E-2</v>
      </c>
    </row>
    <row r="46" spans="1:21" ht="13.5" thickBot="1" x14ac:dyDescent="0.25">
      <c r="A46" s="151" t="s">
        <v>24</v>
      </c>
      <c r="B46" s="140">
        <v>327</v>
      </c>
      <c r="C46" s="141">
        <v>337</v>
      </c>
      <c r="D46" s="75">
        <v>392</v>
      </c>
      <c r="E46" s="155">
        <v>446</v>
      </c>
      <c r="F46" s="235">
        <v>441</v>
      </c>
      <c r="G46" s="76">
        <v>452</v>
      </c>
      <c r="H46" s="61">
        <f t="shared" si="30"/>
        <v>6.6886295300586485E-2</v>
      </c>
      <c r="I46" s="75">
        <v>392</v>
      </c>
      <c r="J46" s="155">
        <v>446</v>
      </c>
      <c r="K46" s="171">
        <v>480</v>
      </c>
      <c r="L46" s="158">
        <v>514</v>
      </c>
      <c r="M46" s="159">
        <v>533</v>
      </c>
      <c r="N46" s="145">
        <f t="shared" si="31"/>
        <v>7.9842174887599204E-2</v>
      </c>
      <c r="O46" s="172">
        <v>468.74015587978482</v>
      </c>
      <c r="P46" s="173">
        <v>490.11263932761534</v>
      </c>
      <c r="Q46" s="173">
        <v>524.003135302582</v>
      </c>
      <c r="R46" s="173">
        <v>559.54879445380334</v>
      </c>
      <c r="S46" s="173">
        <v>602.15086972576478</v>
      </c>
      <c r="T46" s="174">
        <v>643.2775305169298</v>
      </c>
      <c r="U46" s="61">
        <f t="shared" si="32"/>
        <v>5.1705822183472736E-2</v>
      </c>
    </row>
    <row r="47" spans="1:21" ht="13.5" thickBot="1" x14ac:dyDescent="0.25">
      <c r="A47" s="149" t="s">
        <v>25</v>
      </c>
      <c r="B47" s="362">
        <f t="shared" ref="B47:F47" si="37">B44+B45+B46</f>
        <v>2332</v>
      </c>
      <c r="C47" s="66">
        <f t="shared" si="37"/>
        <v>2518</v>
      </c>
      <c r="D47" s="67">
        <f t="shared" si="37"/>
        <v>2851</v>
      </c>
      <c r="E47" s="67">
        <f t="shared" si="37"/>
        <v>3178</v>
      </c>
      <c r="F47" s="64">
        <f t="shared" si="37"/>
        <v>3209</v>
      </c>
      <c r="G47" s="64">
        <f t="shared" ref="G47" si="38">G44+G45+G46</f>
        <v>3466</v>
      </c>
      <c r="H47" s="35">
        <f t="shared" si="30"/>
        <v>8.2480302648977252E-2</v>
      </c>
      <c r="I47" s="64">
        <f>I44+I45+I46</f>
        <v>2851</v>
      </c>
      <c r="J47" s="64">
        <f>J44+J45+J46</f>
        <v>3178</v>
      </c>
      <c r="K47" s="64">
        <f>K44+K45+K46</f>
        <v>3232</v>
      </c>
      <c r="L47" s="64">
        <f>L44+L45+L46</f>
        <v>3517</v>
      </c>
      <c r="M47" s="65">
        <f>M44+M45+M46</f>
        <v>3638</v>
      </c>
      <c r="N47" s="35">
        <f t="shared" si="31"/>
        <v>6.2836276786590678E-2</v>
      </c>
      <c r="O47" s="64">
        <f>SUM(O44:O46)</f>
        <v>4021.7617781932663</v>
      </c>
      <c r="P47" s="64">
        <f t="shared" ref="P47:T47" si="39">SUM(P44:P46)</f>
        <v>4135.4792471956125</v>
      </c>
      <c r="Q47" s="64">
        <f t="shared" si="39"/>
        <v>4295.4699914128778</v>
      </c>
      <c r="R47" s="64">
        <f t="shared" si="39"/>
        <v>4459.60402419211</v>
      </c>
      <c r="S47" s="64">
        <f t="shared" si="39"/>
        <v>4664.708152178071</v>
      </c>
      <c r="T47" s="64">
        <f t="shared" si="39"/>
        <v>4845.0664212119191</v>
      </c>
      <c r="U47" s="35">
        <f t="shared" si="32"/>
        <v>4.9014754633446921E-2</v>
      </c>
    </row>
    <row r="48" spans="1:21" ht="13.5" thickBot="1" x14ac:dyDescent="0.25">
      <c r="A48" s="151" t="s">
        <v>26</v>
      </c>
      <c r="B48" s="175">
        <v>482</v>
      </c>
      <c r="C48" s="176">
        <v>603</v>
      </c>
      <c r="D48" s="72">
        <v>514</v>
      </c>
      <c r="E48" s="75">
        <v>678</v>
      </c>
      <c r="F48" s="347">
        <v>539</v>
      </c>
      <c r="G48" s="76">
        <v>589</v>
      </c>
      <c r="H48" s="25">
        <f t="shared" si="30"/>
        <v>4.0911127677116417E-2</v>
      </c>
      <c r="I48" s="72">
        <v>514</v>
      </c>
      <c r="J48" s="155">
        <v>678</v>
      </c>
      <c r="K48" s="177">
        <v>690</v>
      </c>
      <c r="L48" s="177">
        <v>695</v>
      </c>
      <c r="M48" s="178">
        <v>670</v>
      </c>
      <c r="N48" s="145">
        <f t="shared" si="31"/>
        <v>6.8508351380978008E-2</v>
      </c>
      <c r="O48" s="179">
        <v>617.51497612435412</v>
      </c>
      <c r="P48" s="180">
        <v>635.35372327782795</v>
      </c>
      <c r="Q48" s="180">
        <v>649.80889516140212</v>
      </c>
      <c r="R48" s="180">
        <v>663.7764202783045</v>
      </c>
      <c r="S48" s="180">
        <v>683.31548709350693</v>
      </c>
      <c r="T48" s="181">
        <v>698.30703550194687</v>
      </c>
      <c r="U48" s="25">
        <f t="shared" si="32"/>
        <v>2.4617074907226363E-2</v>
      </c>
    </row>
    <row r="49" spans="1:21" ht="13.5" thickBot="1" x14ac:dyDescent="0.25">
      <c r="A49" s="149" t="s">
        <v>27</v>
      </c>
      <c r="B49" s="65">
        <f t="shared" ref="B49:G49" si="40">B43+B47+B48</f>
        <v>19754.999999999975</v>
      </c>
      <c r="C49" s="66">
        <f t="shared" si="40"/>
        <v>20340.999999999978</v>
      </c>
      <c r="D49" s="66">
        <f t="shared" si="40"/>
        <v>22106.999999999971</v>
      </c>
      <c r="E49" s="67">
        <f t="shared" si="40"/>
        <v>23466</v>
      </c>
      <c r="F49" s="67">
        <f t="shared" si="40"/>
        <v>24358</v>
      </c>
      <c r="G49" s="64">
        <f t="shared" si="40"/>
        <v>24837</v>
      </c>
      <c r="H49" s="35">
        <f t="shared" si="30"/>
        <v>4.6849911481705052E-2</v>
      </c>
      <c r="I49" s="64">
        <f>I43+I47+I48</f>
        <v>22106.999999999971</v>
      </c>
      <c r="J49" s="64">
        <f>J43+J47+J48</f>
        <v>23466</v>
      </c>
      <c r="K49" s="64">
        <f>K43+K47+K48</f>
        <v>24091</v>
      </c>
      <c r="L49" s="64">
        <f>L43+L47+L48</f>
        <v>24853</v>
      </c>
      <c r="M49" s="65">
        <f>M43+M47+M48</f>
        <v>25632</v>
      </c>
      <c r="N49" s="35">
        <f t="shared" si="31"/>
        <v>3.7679341652407293E-2</v>
      </c>
      <c r="O49" s="64">
        <f>SUM(O43,O47,O48)</f>
        <v>26573.943912245166</v>
      </c>
      <c r="P49" s="64">
        <f t="shared" ref="P49:T49" si="41">SUM(P43,P47,P48)</f>
        <v>27142.97748746143</v>
      </c>
      <c r="Q49" s="64">
        <f t="shared" si="41"/>
        <v>28020.149483206504</v>
      </c>
      <c r="R49" s="64">
        <f t="shared" si="41"/>
        <v>28731.189935891394</v>
      </c>
      <c r="S49" s="64">
        <f t="shared" si="41"/>
        <v>29575.895460939599</v>
      </c>
      <c r="T49" s="64">
        <f t="shared" si="41"/>
        <v>30229.631759202381</v>
      </c>
      <c r="U49" s="35">
        <f t="shared" si="32"/>
        <v>2.8467402916242616E-2</v>
      </c>
    </row>
    <row r="50" spans="1:21" ht="15" x14ac:dyDescent="0.25">
      <c r="A50" s="126"/>
      <c r="B50" s="127"/>
      <c r="C50" s="127"/>
      <c r="E50" s="84"/>
      <c r="F50" s="84"/>
      <c r="G50" s="84"/>
    </row>
    <row r="51" spans="1:21" ht="15" x14ac:dyDescent="0.25">
      <c r="A51" s="126"/>
      <c r="B51" s="127"/>
      <c r="C51" s="127"/>
      <c r="E51" s="84"/>
      <c r="F51" s="84"/>
      <c r="G51" s="84"/>
    </row>
    <row r="52" spans="1:21" ht="15.75" x14ac:dyDescent="0.25">
      <c r="A52" s="654" t="s">
        <v>39</v>
      </c>
      <c r="B52" s="639"/>
      <c r="C52" s="639"/>
      <c r="D52" s="639"/>
      <c r="E52" s="639"/>
      <c r="F52" s="639"/>
      <c r="G52" s="639"/>
      <c r="H52" s="639"/>
      <c r="I52" s="639"/>
      <c r="J52" s="639"/>
      <c r="K52" s="639"/>
      <c r="L52" s="639"/>
      <c r="M52" s="639"/>
    </row>
    <row r="53" spans="1:21" ht="16.5" thickBot="1" x14ac:dyDescent="0.3">
      <c r="A53" s="655" t="s">
        <v>40</v>
      </c>
      <c r="B53" s="642"/>
      <c r="C53" s="642"/>
      <c r="D53" s="642"/>
      <c r="E53" s="642"/>
      <c r="F53" s="642"/>
      <c r="G53" s="642"/>
      <c r="H53" s="642"/>
      <c r="I53" s="643"/>
      <c r="J53" s="643"/>
      <c r="K53" s="643"/>
      <c r="L53" s="643"/>
      <c r="M53" s="643"/>
    </row>
    <row r="54" spans="1:21" ht="16.5" thickBot="1" x14ac:dyDescent="0.3">
      <c r="A54" s="11"/>
      <c r="B54" s="644" t="s">
        <v>5</v>
      </c>
      <c r="C54" s="644"/>
      <c r="D54" s="644"/>
      <c r="E54" s="644"/>
      <c r="F54" s="644"/>
      <c r="G54" s="644"/>
      <c r="H54" s="645"/>
      <c r="I54" s="656" t="s">
        <v>6</v>
      </c>
      <c r="J54" s="657"/>
      <c r="K54" s="657"/>
      <c r="L54" s="657"/>
      <c r="M54" s="657"/>
      <c r="N54" s="658"/>
      <c r="O54" s="635" t="s">
        <v>7</v>
      </c>
      <c r="P54" s="636"/>
      <c r="Q54" s="636"/>
      <c r="R54" s="636"/>
      <c r="S54" s="636"/>
      <c r="T54" s="636"/>
      <c r="U54" s="637"/>
    </row>
    <row r="55" spans="1:21" ht="60.75" thickBot="1" x14ac:dyDescent="0.25">
      <c r="A55" s="12"/>
      <c r="B55" s="91">
        <v>2007</v>
      </c>
      <c r="C55" s="15">
        <v>2008</v>
      </c>
      <c r="D55" s="15">
        <v>2009</v>
      </c>
      <c r="E55" s="89">
        <v>2010</v>
      </c>
      <c r="F55" s="89">
        <v>2011</v>
      </c>
      <c r="G55" s="90">
        <v>2012</v>
      </c>
      <c r="H55" s="17" t="s">
        <v>164</v>
      </c>
      <c r="I55" s="91" t="s">
        <v>8</v>
      </c>
      <c r="J55" s="15" t="s">
        <v>9</v>
      </c>
      <c r="K55" s="15" t="s">
        <v>10</v>
      </c>
      <c r="L55" s="15" t="s">
        <v>11</v>
      </c>
      <c r="M55" s="18" t="s">
        <v>12</v>
      </c>
      <c r="N55" s="17" t="s">
        <v>13</v>
      </c>
      <c r="O55" s="91" t="s">
        <v>14</v>
      </c>
      <c r="P55" s="15" t="s">
        <v>15</v>
      </c>
      <c r="Q55" s="15" t="s">
        <v>16</v>
      </c>
      <c r="R55" s="15" t="s">
        <v>17</v>
      </c>
      <c r="S55" s="15" t="s">
        <v>18</v>
      </c>
      <c r="T55" s="16" t="s">
        <v>19</v>
      </c>
      <c r="U55" s="17" t="s">
        <v>163</v>
      </c>
    </row>
    <row r="56" spans="1:21" ht="12.75" x14ac:dyDescent="0.2">
      <c r="A56" s="128" t="s">
        <v>37</v>
      </c>
      <c r="B56" s="182">
        <v>3138</v>
      </c>
      <c r="C56" s="183">
        <v>1533</v>
      </c>
      <c r="D56" s="184">
        <v>2437</v>
      </c>
      <c r="E56" s="184">
        <v>1956</v>
      </c>
      <c r="F56" s="556">
        <v>1294</v>
      </c>
      <c r="G56" s="185">
        <v>1013</v>
      </c>
      <c r="H56" s="133">
        <f t="shared" ref="H56:H65" si="42">RATE(5,,-B56,G56)</f>
        <v>-0.2023886943182156</v>
      </c>
      <c r="I56" s="186">
        <v>2437</v>
      </c>
      <c r="J56" s="184">
        <v>1956</v>
      </c>
      <c r="K56" s="187">
        <v>1904</v>
      </c>
      <c r="L56" s="188">
        <v>1862</v>
      </c>
      <c r="M56" s="187">
        <v>1821</v>
      </c>
      <c r="N56" s="567">
        <f>RATE(4,,-I56,M56)</f>
        <v>-7.0255529483309209E-2</v>
      </c>
      <c r="O56" s="573">
        <v>386</v>
      </c>
      <c r="P56" s="573">
        <v>150</v>
      </c>
      <c r="Q56" s="573">
        <v>4</v>
      </c>
      <c r="R56" s="573">
        <v>0</v>
      </c>
      <c r="S56" s="573">
        <v>0</v>
      </c>
      <c r="T56" s="573">
        <v>0</v>
      </c>
      <c r="U56" s="570">
        <f>RATE(7,,-G56,T56)</f>
        <v>-0.99999911486961435</v>
      </c>
    </row>
    <row r="57" spans="1:21" ht="12.75" x14ac:dyDescent="0.2">
      <c r="A57" s="160" t="s">
        <v>165</v>
      </c>
      <c r="B57" s="554"/>
      <c r="C57" s="549"/>
      <c r="D57" s="549"/>
      <c r="E57" s="549"/>
      <c r="F57" s="555"/>
      <c r="G57" s="550"/>
      <c r="H57" s="156">
        <v>0</v>
      </c>
      <c r="I57" s="551"/>
      <c r="J57" s="549"/>
      <c r="K57" s="549"/>
      <c r="L57" s="549"/>
      <c r="M57" s="552"/>
      <c r="N57" s="568">
        <v>0</v>
      </c>
      <c r="O57" s="169"/>
      <c r="P57" s="169">
        <v>104</v>
      </c>
      <c r="Q57" s="169">
        <v>118</v>
      </c>
      <c r="R57" s="169">
        <v>134</v>
      </c>
      <c r="S57" s="169">
        <v>153</v>
      </c>
      <c r="T57" s="169">
        <v>175</v>
      </c>
      <c r="U57" s="571">
        <v>0</v>
      </c>
    </row>
    <row r="58" spans="1:21" ht="13.5" thickBot="1" x14ac:dyDescent="0.25">
      <c r="A58" s="139" t="s">
        <v>38</v>
      </c>
      <c r="B58" s="189">
        <v>558</v>
      </c>
      <c r="C58" s="190">
        <v>389</v>
      </c>
      <c r="D58" s="60">
        <v>336</v>
      </c>
      <c r="E58" s="60">
        <v>272</v>
      </c>
      <c r="F58" s="400">
        <v>332</v>
      </c>
      <c r="G58" s="44">
        <v>448</v>
      </c>
      <c r="H58" s="61">
        <f t="shared" si="42"/>
        <v>-4.2962923631727039E-2</v>
      </c>
      <c r="I58" s="191">
        <v>336</v>
      </c>
      <c r="J58" s="60">
        <v>272</v>
      </c>
      <c r="K58" s="192">
        <v>284</v>
      </c>
      <c r="L58" s="193">
        <v>291</v>
      </c>
      <c r="M58" s="194">
        <v>298</v>
      </c>
      <c r="N58" s="569">
        <f t="shared" ref="N58:N65" si="43">RATE(4,,-I58,M58)</f>
        <v>-2.9558754224065276E-2</v>
      </c>
      <c r="O58" s="195">
        <v>216</v>
      </c>
      <c r="P58" s="195">
        <v>160</v>
      </c>
      <c r="Q58" s="195">
        <f>258-177</f>
        <v>81</v>
      </c>
      <c r="R58" s="195">
        <v>60</v>
      </c>
      <c r="S58" s="195">
        <v>30</v>
      </c>
      <c r="T58" s="195">
        <v>0</v>
      </c>
      <c r="U58" s="572">
        <f t="shared" ref="U58:U65" si="44">RATE(7,,-G58,T58)</f>
        <v>-0.99999911486961435</v>
      </c>
    </row>
    <row r="59" spans="1:21" ht="13.5" thickBot="1" x14ac:dyDescent="0.25">
      <c r="A59" s="149" t="s">
        <v>21</v>
      </c>
      <c r="B59" s="150">
        <f t="shared" ref="B59:F59" si="45">SUM(B56:B58)</f>
        <v>3696</v>
      </c>
      <c r="C59" s="64">
        <f t="shared" si="45"/>
        <v>1922</v>
      </c>
      <c r="D59" s="64">
        <f t="shared" si="45"/>
        <v>2773</v>
      </c>
      <c r="E59" s="64">
        <f t="shared" si="45"/>
        <v>2228</v>
      </c>
      <c r="F59" s="64">
        <f t="shared" si="45"/>
        <v>1626</v>
      </c>
      <c r="G59" s="65">
        <f t="shared" ref="G59" si="46">SUM(G56:G58)</f>
        <v>1461</v>
      </c>
      <c r="H59" s="35">
        <f t="shared" si="42"/>
        <v>-0.16941582810604583</v>
      </c>
      <c r="I59" s="150">
        <f>SUM(I56:I58)</f>
        <v>2773</v>
      </c>
      <c r="J59" s="64">
        <f t="shared" ref="J59:M59" si="47">SUM(J56:J58)</f>
        <v>2228</v>
      </c>
      <c r="K59" s="64">
        <f t="shared" si="47"/>
        <v>2188</v>
      </c>
      <c r="L59" s="64">
        <f t="shared" si="47"/>
        <v>2153</v>
      </c>
      <c r="M59" s="64">
        <f t="shared" si="47"/>
        <v>2119</v>
      </c>
      <c r="N59" s="35">
        <f t="shared" si="43"/>
        <v>-6.5035176042370843E-2</v>
      </c>
      <c r="O59" s="150">
        <f>SUM(O56:O58)</f>
        <v>602</v>
      </c>
      <c r="P59" s="64">
        <f t="shared" ref="P59:T59" si="48">SUM(P56:P58)</f>
        <v>414</v>
      </c>
      <c r="Q59" s="64">
        <f t="shared" si="48"/>
        <v>203</v>
      </c>
      <c r="R59" s="64">
        <f t="shared" si="48"/>
        <v>194</v>
      </c>
      <c r="S59" s="64">
        <f t="shared" si="48"/>
        <v>183</v>
      </c>
      <c r="T59" s="196">
        <f t="shared" si="48"/>
        <v>175</v>
      </c>
      <c r="U59" s="35">
        <f t="shared" si="44"/>
        <v>-0.26151595128630473</v>
      </c>
    </row>
    <row r="60" spans="1:21" ht="12.75" x14ac:dyDescent="0.2">
      <c r="A60" s="197" t="s">
        <v>22</v>
      </c>
      <c r="B60" s="198">
        <v>249</v>
      </c>
      <c r="C60" s="23">
        <v>385</v>
      </c>
      <c r="D60" s="21">
        <v>608</v>
      </c>
      <c r="E60" s="21">
        <v>413</v>
      </c>
      <c r="F60" s="546">
        <v>266</v>
      </c>
      <c r="G60" s="22">
        <v>293</v>
      </c>
      <c r="H60" s="156">
        <f t="shared" si="42"/>
        <v>3.3079288244734578E-2</v>
      </c>
      <c r="I60" s="199">
        <v>608</v>
      </c>
      <c r="J60" s="21">
        <v>413</v>
      </c>
      <c r="K60" s="192">
        <f>J60-12</f>
        <v>401</v>
      </c>
      <c r="L60" s="193">
        <f>K60-12</f>
        <v>389</v>
      </c>
      <c r="M60" s="194">
        <f>L60-12</f>
        <v>377</v>
      </c>
      <c r="N60" s="156">
        <f t="shared" si="43"/>
        <v>-0.11262039540081226</v>
      </c>
      <c r="O60" s="200">
        <v>100</v>
      </c>
      <c r="P60" s="201">
        <v>105</v>
      </c>
      <c r="Q60" s="201">
        <v>110</v>
      </c>
      <c r="R60" s="201">
        <v>110</v>
      </c>
      <c r="S60" s="201">
        <v>110</v>
      </c>
      <c r="T60" s="202">
        <v>110</v>
      </c>
      <c r="U60" s="145">
        <f t="shared" si="44"/>
        <v>-0.13060354220566278</v>
      </c>
    </row>
    <row r="61" spans="1:21" ht="12.75" x14ac:dyDescent="0.2">
      <c r="A61" s="160" t="s">
        <v>23</v>
      </c>
      <c r="B61" s="203">
        <v>18</v>
      </c>
      <c r="C61" s="52">
        <v>11</v>
      </c>
      <c r="D61" s="50">
        <v>9</v>
      </c>
      <c r="E61" s="50">
        <v>8</v>
      </c>
      <c r="F61" s="548">
        <v>4</v>
      </c>
      <c r="G61" s="51">
        <v>6</v>
      </c>
      <c r="H61" s="54">
        <f t="shared" si="42"/>
        <v>-0.19725843823976927</v>
      </c>
      <c r="I61" s="204">
        <v>9</v>
      </c>
      <c r="J61" s="50">
        <v>8</v>
      </c>
      <c r="K61" s="166">
        <v>4</v>
      </c>
      <c r="L61" s="58">
        <v>2</v>
      </c>
      <c r="M61" s="166">
        <v>2</v>
      </c>
      <c r="N61" s="54">
        <f t="shared" si="43"/>
        <v>-0.31341095203095137</v>
      </c>
      <c r="O61" s="205">
        <v>3</v>
      </c>
      <c r="P61" s="206">
        <v>2</v>
      </c>
      <c r="Q61" s="206">
        <v>0</v>
      </c>
      <c r="R61" s="206">
        <v>0</v>
      </c>
      <c r="S61" s="206">
        <v>0</v>
      </c>
      <c r="T61" s="207">
        <v>0</v>
      </c>
      <c r="U61" s="54">
        <v>0</v>
      </c>
    </row>
    <row r="62" spans="1:21" ht="13.5" thickBot="1" x14ac:dyDescent="0.25">
      <c r="A62" s="151" t="s">
        <v>24</v>
      </c>
      <c r="B62" s="189">
        <v>0</v>
      </c>
      <c r="C62" s="190">
        <v>0</v>
      </c>
      <c r="D62" s="60">
        <v>0</v>
      </c>
      <c r="E62" s="60">
        <v>0</v>
      </c>
      <c r="F62" s="396">
        <v>0</v>
      </c>
      <c r="G62" s="208">
        <v>0</v>
      </c>
      <c r="H62" s="61">
        <v>0</v>
      </c>
      <c r="I62" s="60">
        <v>0</v>
      </c>
      <c r="J62" s="60">
        <v>0</v>
      </c>
      <c r="K62" s="158">
        <v>0</v>
      </c>
      <c r="L62" s="48">
        <v>0</v>
      </c>
      <c r="M62" s="158">
        <v>0</v>
      </c>
      <c r="N62" s="145">
        <v>0</v>
      </c>
      <c r="O62" s="200">
        <v>0</v>
      </c>
      <c r="P62" s="201">
        <v>0</v>
      </c>
      <c r="Q62" s="201">
        <v>0</v>
      </c>
      <c r="R62" s="201">
        <v>0</v>
      </c>
      <c r="S62" s="201">
        <v>0</v>
      </c>
      <c r="T62" s="209">
        <v>0</v>
      </c>
      <c r="U62" s="61">
        <v>0</v>
      </c>
    </row>
    <row r="63" spans="1:21" ht="13.5" thickBot="1" x14ac:dyDescent="0.25">
      <c r="A63" s="149" t="s">
        <v>25</v>
      </c>
      <c r="B63" s="150">
        <f t="shared" ref="B63:F63" si="49">B60+B61+B62</f>
        <v>267</v>
      </c>
      <c r="C63" s="64">
        <f t="shared" si="49"/>
        <v>396</v>
      </c>
      <c r="D63" s="64">
        <f t="shared" si="49"/>
        <v>617</v>
      </c>
      <c r="E63" s="64">
        <f t="shared" si="49"/>
        <v>421</v>
      </c>
      <c r="F63" s="64">
        <f t="shared" si="49"/>
        <v>270</v>
      </c>
      <c r="G63" s="196">
        <f t="shared" ref="G63" si="50">G60+G61+G62</f>
        <v>299</v>
      </c>
      <c r="H63" s="35">
        <f t="shared" si="42"/>
        <v>2.2897189608111795E-2</v>
      </c>
      <c r="I63" s="150">
        <f>I60+I61+I62</f>
        <v>617</v>
      </c>
      <c r="J63" s="64">
        <f>J60+J61+J62</f>
        <v>421</v>
      </c>
      <c r="K63" s="67">
        <f>K60+K61+K62</f>
        <v>405</v>
      </c>
      <c r="L63" s="67">
        <f>L60+L61+L62</f>
        <v>391</v>
      </c>
      <c r="M63" s="66">
        <f>M60+M61+M62</f>
        <v>379</v>
      </c>
      <c r="N63" s="35">
        <f t="shared" si="43"/>
        <v>-0.11470398059584072</v>
      </c>
      <c r="O63" s="64">
        <f t="shared" ref="O63:T63" si="51">O60+O61+O62</f>
        <v>103</v>
      </c>
      <c r="P63" s="64">
        <f t="shared" si="51"/>
        <v>107</v>
      </c>
      <c r="Q63" s="64">
        <f t="shared" si="51"/>
        <v>110</v>
      </c>
      <c r="R63" s="64">
        <f t="shared" si="51"/>
        <v>110</v>
      </c>
      <c r="S63" s="64">
        <f t="shared" si="51"/>
        <v>110</v>
      </c>
      <c r="T63" s="64">
        <f t="shared" si="51"/>
        <v>110</v>
      </c>
      <c r="U63" s="35">
        <f t="shared" si="44"/>
        <v>-0.13311754387784991</v>
      </c>
    </row>
    <row r="64" spans="1:21" ht="13.5" thickBot="1" x14ac:dyDescent="0.25">
      <c r="A64" s="151" t="s">
        <v>26</v>
      </c>
      <c r="B64" s="175">
        <v>0</v>
      </c>
      <c r="C64" s="176">
        <v>2</v>
      </c>
      <c r="D64" s="72">
        <v>0</v>
      </c>
      <c r="E64" s="72">
        <v>4</v>
      </c>
      <c r="F64" s="347">
        <v>2</v>
      </c>
      <c r="G64" s="76"/>
      <c r="H64" s="25">
        <v>0</v>
      </c>
      <c r="I64" s="210">
        <v>0</v>
      </c>
      <c r="J64" s="155">
        <v>4</v>
      </c>
      <c r="K64" s="73">
        <v>0</v>
      </c>
      <c r="L64" s="155">
        <v>0</v>
      </c>
      <c r="M64" s="73">
        <v>0</v>
      </c>
      <c r="N64" s="145">
        <v>0</v>
      </c>
      <c r="O64" s="211">
        <v>0</v>
      </c>
      <c r="P64" s="212">
        <v>0</v>
      </c>
      <c r="Q64" s="212">
        <v>0</v>
      </c>
      <c r="R64" s="212">
        <v>0</v>
      </c>
      <c r="S64" s="212">
        <v>0</v>
      </c>
      <c r="T64" s="213">
        <v>0</v>
      </c>
      <c r="U64" s="25">
        <v>0</v>
      </c>
    </row>
    <row r="65" spans="1:21" ht="13.5" thickBot="1" x14ac:dyDescent="0.25">
      <c r="A65" s="149" t="s">
        <v>27</v>
      </c>
      <c r="B65" s="150">
        <f t="shared" ref="B65:G65" si="52">B59+B63+B64</f>
        <v>3963</v>
      </c>
      <c r="C65" s="64">
        <f t="shared" si="52"/>
        <v>2320</v>
      </c>
      <c r="D65" s="64">
        <f t="shared" si="52"/>
        <v>3390</v>
      </c>
      <c r="E65" s="64">
        <f t="shared" si="52"/>
        <v>2653</v>
      </c>
      <c r="F65" s="64">
        <f t="shared" si="52"/>
        <v>1898</v>
      </c>
      <c r="G65" s="196">
        <f t="shared" si="52"/>
        <v>1760</v>
      </c>
      <c r="H65" s="35">
        <f t="shared" si="42"/>
        <v>-0.14984577181324349</v>
      </c>
      <c r="I65" s="150">
        <f>I59+I63+I64</f>
        <v>3390</v>
      </c>
      <c r="J65" s="64">
        <f>J59+J63+J64</f>
        <v>2653</v>
      </c>
      <c r="K65" s="67">
        <f>K59+K63+K64</f>
        <v>2593</v>
      </c>
      <c r="L65" s="67">
        <f>L59+L63+L64</f>
        <v>2544</v>
      </c>
      <c r="M65" s="67">
        <f>M59+M63+M64</f>
        <v>2498</v>
      </c>
      <c r="N65" s="35">
        <f t="shared" si="43"/>
        <v>-7.3494111300574858E-2</v>
      </c>
      <c r="O65" s="64">
        <f t="shared" ref="O65:T65" si="53">O59+O63+O64</f>
        <v>705</v>
      </c>
      <c r="P65" s="64">
        <f t="shared" si="53"/>
        <v>521</v>
      </c>
      <c r="Q65" s="64">
        <f t="shared" si="53"/>
        <v>313</v>
      </c>
      <c r="R65" s="64">
        <f t="shared" si="53"/>
        <v>304</v>
      </c>
      <c r="S65" s="64">
        <f t="shared" si="53"/>
        <v>293</v>
      </c>
      <c r="T65" s="64">
        <f t="shared" si="53"/>
        <v>285</v>
      </c>
      <c r="U65" s="35">
        <f t="shared" si="44"/>
        <v>-0.22901228852207803</v>
      </c>
    </row>
    <row r="66" spans="1:21" ht="12.75" x14ac:dyDescent="0.2">
      <c r="A66" s="77"/>
      <c r="B66" s="214"/>
      <c r="C66" s="214"/>
      <c r="D66" s="79"/>
      <c r="E66" s="79"/>
      <c r="F66" s="79"/>
      <c r="G66" s="79"/>
      <c r="H66" s="79"/>
      <c r="I66" s="79"/>
      <c r="J66" s="79"/>
      <c r="K66" s="78"/>
    </row>
    <row r="67" spans="1:21" ht="12.75" x14ac:dyDescent="0.2">
      <c r="A67" s="77"/>
      <c r="B67" s="214"/>
      <c r="C67" s="214"/>
      <c r="D67" s="79"/>
      <c r="E67" s="79"/>
      <c r="F67" s="79"/>
      <c r="G67" s="79"/>
      <c r="H67" s="79"/>
      <c r="I67" s="79"/>
      <c r="J67" s="79"/>
      <c r="K67" s="78"/>
    </row>
    <row r="68" spans="1:21" ht="15.75" x14ac:dyDescent="0.25">
      <c r="A68" s="654" t="s">
        <v>41</v>
      </c>
      <c r="B68" s="639"/>
      <c r="C68" s="639"/>
      <c r="D68" s="639"/>
      <c r="E68" s="639"/>
      <c r="F68" s="639"/>
      <c r="G68" s="639"/>
      <c r="H68" s="639"/>
      <c r="I68" s="639"/>
      <c r="J68" s="639"/>
      <c r="K68" s="639"/>
      <c r="L68" s="639"/>
      <c r="M68" s="639"/>
    </row>
    <row r="69" spans="1:21" ht="16.5" thickBot="1" x14ac:dyDescent="0.3">
      <c r="A69" s="655" t="s">
        <v>42</v>
      </c>
      <c r="B69" s="642"/>
      <c r="C69" s="642"/>
      <c r="D69" s="642"/>
      <c r="E69" s="642"/>
      <c r="F69" s="642"/>
      <c r="G69" s="642"/>
      <c r="H69" s="642"/>
      <c r="I69" s="643"/>
      <c r="J69" s="643"/>
      <c r="K69" s="643"/>
      <c r="L69" s="643"/>
      <c r="M69" s="643"/>
    </row>
    <row r="70" spans="1:21" ht="16.5" thickBot="1" x14ac:dyDescent="0.3">
      <c r="A70" s="11"/>
      <c r="B70" s="644" t="s">
        <v>5</v>
      </c>
      <c r="C70" s="644"/>
      <c r="D70" s="644"/>
      <c r="E70" s="644"/>
      <c r="F70" s="644"/>
      <c r="G70" s="644"/>
      <c r="H70" s="645"/>
      <c r="I70" s="656" t="s">
        <v>6</v>
      </c>
      <c r="J70" s="657"/>
      <c r="K70" s="657"/>
      <c r="L70" s="657"/>
      <c r="M70" s="657"/>
      <c r="N70" s="658"/>
      <c r="O70" s="635" t="s">
        <v>7</v>
      </c>
      <c r="P70" s="636"/>
      <c r="Q70" s="636"/>
      <c r="R70" s="636"/>
      <c r="S70" s="636"/>
      <c r="T70" s="636"/>
      <c r="U70" s="637"/>
    </row>
    <row r="71" spans="1:21" ht="60.75" customHeight="1" thickBot="1" x14ac:dyDescent="0.25">
      <c r="A71" s="12"/>
      <c r="B71" s="91">
        <v>2007</v>
      </c>
      <c r="C71" s="15">
        <v>2008</v>
      </c>
      <c r="D71" s="15">
        <v>2009</v>
      </c>
      <c r="E71" s="89">
        <v>2010</v>
      </c>
      <c r="F71" s="89">
        <v>2011</v>
      </c>
      <c r="G71" s="90">
        <v>2012</v>
      </c>
      <c r="H71" s="17" t="s">
        <v>164</v>
      </c>
      <c r="I71" s="91" t="s">
        <v>8</v>
      </c>
      <c r="J71" s="15" t="s">
        <v>9</v>
      </c>
      <c r="K71" s="15" t="s">
        <v>10</v>
      </c>
      <c r="L71" s="15" t="s">
        <v>11</v>
      </c>
      <c r="M71" s="18" t="s">
        <v>12</v>
      </c>
      <c r="N71" s="17" t="s">
        <v>13</v>
      </c>
      <c r="O71" s="91" t="s">
        <v>14</v>
      </c>
      <c r="P71" s="15" t="s">
        <v>15</v>
      </c>
      <c r="Q71" s="15" t="s">
        <v>16</v>
      </c>
      <c r="R71" s="15" t="s">
        <v>17</v>
      </c>
      <c r="S71" s="15" t="s">
        <v>18</v>
      </c>
      <c r="T71" s="18" t="s">
        <v>19</v>
      </c>
      <c r="U71" s="17" t="s">
        <v>163</v>
      </c>
    </row>
    <row r="72" spans="1:21" ht="12.75" x14ac:dyDescent="0.2">
      <c r="A72" s="128" t="s">
        <v>37</v>
      </c>
      <c r="B72" s="325">
        <f t="shared" ref="B72:G74" si="54">B40+B56</f>
        <v>11383.999999999975</v>
      </c>
      <c r="C72" s="153">
        <f t="shared" si="54"/>
        <v>9904.9999999999782</v>
      </c>
      <c r="D72" s="153">
        <f t="shared" si="54"/>
        <v>11805.99999999998</v>
      </c>
      <c r="E72" s="154">
        <f t="shared" si="54"/>
        <v>11705</v>
      </c>
      <c r="F72" s="154">
        <f t="shared" si="54"/>
        <v>11428</v>
      </c>
      <c r="G72" s="154">
        <f t="shared" si="54"/>
        <v>11079</v>
      </c>
      <c r="H72" s="45">
        <f>RATE(5,,-B72,G72)</f>
        <v>-5.4167633924723808E-3</v>
      </c>
      <c r="I72" s="154">
        <f t="shared" ref="I72:M74" si="55">I40+I56</f>
        <v>11805.99999999998</v>
      </c>
      <c r="J72" s="153">
        <f t="shared" si="55"/>
        <v>11705</v>
      </c>
      <c r="K72" s="153">
        <f t="shared" si="55"/>
        <v>11853</v>
      </c>
      <c r="L72" s="153">
        <f t="shared" si="55"/>
        <v>11891</v>
      </c>
      <c r="M72" s="153">
        <f t="shared" si="55"/>
        <v>11950</v>
      </c>
      <c r="N72" s="45">
        <f>RATE(4,,-I72,M72)</f>
        <v>3.0354480605758048E-3</v>
      </c>
      <c r="O72" s="154">
        <f t="shared" ref="O72:T74" si="56">O40+O56</f>
        <v>10722.667157927541</v>
      </c>
      <c r="P72" s="154">
        <f t="shared" si="56"/>
        <v>10643.144516987986</v>
      </c>
      <c r="Q72" s="154">
        <f t="shared" si="56"/>
        <v>10841.370596632227</v>
      </c>
      <c r="R72" s="154">
        <f t="shared" si="56"/>
        <v>11122.584491420979</v>
      </c>
      <c r="S72" s="154">
        <f t="shared" si="56"/>
        <v>11444.871821668023</v>
      </c>
      <c r="T72" s="154">
        <f t="shared" si="56"/>
        <v>11684.881099988514</v>
      </c>
      <c r="U72" s="45">
        <f>RATE(7,,-G72,T72)</f>
        <v>7.6353399567496826E-3</v>
      </c>
    </row>
    <row r="73" spans="1:21" ht="12.75" x14ac:dyDescent="0.2">
      <c r="A73" s="160" t="s">
        <v>165</v>
      </c>
      <c r="B73" s="161">
        <f t="shared" si="54"/>
        <v>0</v>
      </c>
      <c r="C73" s="162">
        <f t="shared" si="54"/>
        <v>0</v>
      </c>
      <c r="D73" s="162">
        <f t="shared" si="54"/>
        <v>0</v>
      </c>
      <c r="E73" s="163">
        <f t="shared" si="54"/>
        <v>0</v>
      </c>
      <c r="F73" s="163">
        <f t="shared" si="54"/>
        <v>0</v>
      </c>
      <c r="G73" s="163">
        <f t="shared" si="54"/>
        <v>0</v>
      </c>
      <c r="H73" s="54">
        <v>0</v>
      </c>
      <c r="I73" s="163">
        <f t="shared" si="55"/>
        <v>0</v>
      </c>
      <c r="J73" s="162">
        <f t="shared" si="55"/>
        <v>0</v>
      </c>
      <c r="K73" s="162">
        <f t="shared" si="55"/>
        <v>0</v>
      </c>
      <c r="L73" s="162">
        <f t="shared" si="55"/>
        <v>0</v>
      </c>
      <c r="M73" s="162">
        <f t="shared" si="55"/>
        <v>0</v>
      </c>
      <c r="N73" s="54">
        <v>0</v>
      </c>
      <c r="O73" s="163">
        <f t="shared" si="56"/>
        <v>0</v>
      </c>
      <c r="P73" s="163">
        <f t="shared" si="56"/>
        <v>162</v>
      </c>
      <c r="Q73" s="163">
        <f t="shared" si="56"/>
        <v>502</v>
      </c>
      <c r="R73" s="163">
        <f t="shared" si="56"/>
        <v>1465</v>
      </c>
      <c r="S73" s="163">
        <f t="shared" si="56"/>
        <v>2045</v>
      </c>
      <c r="T73" s="163">
        <f t="shared" si="56"/>
        <v>2297</v>
      </c>
      <c r="U73" s="54">
        <v>0</v>
      </c>
    </row>
    <row r="74" spans="1:21" ht="13.5" thickBot="1" x14ac:dyDescent="0.25">
      <c r="A74" s="139" t="s">
        <v>38</v>
      </c>
      <c r="B74" s="187">
        <f t="shared" si="54"/>
        <v>9253</v>
      </c>
      <c r="C74" s="74">
        <f t="shared" si="54"/>
        <v>9237</v>
      </c>
      <c r="D74" s="74">
        <f t="shared" si="54"/>
        <v>9708.9999999999927</v>
      </c>
      <c r="E74" s="155">
        <f t="shared" si="54"/>
        <v>10133</v>
      </c>
      <c r="F74" s="155">
        <f t="shared" si="54"/>
        <v>10808</v>
      </c>
      <c r="G74" s="155">
        <f t="shared" si="54"/>
        <v>11164</v>
      </c>
      <c r="H74" s="61">
        <f t="shared" ref="H74:H81" si="57">RATE(5,,-B74,G74)</f>
        <v>3.8263180618570883E-2</v>
      </c>
      <c r="I74" s="155">
        <f t="shared" si="55"/>
        <v>9708.9999999999927</v>
      </c>
      <c r="J74" s="74">
        <f t="shared" si="55"/>
        <v>10133</v>
      </c>
      <c r="K74" s="74">
        <f t="shared" si="55"/>
        <v>10504</v>
      </c>
      <c r="L74" s="74">
        <f t="shared" si="55"/>
        <v>10903</v>
      </c>
      <c r="M74" s="74">
        <f t="shared" si="55"/>
        <v>11493</v>
      </c>
      <c r="N74" s="145">
        <f t="shared" ref="N74:N81" si="58">RATE(4,,-I74,M74)</f>
        <v>4.307305425853479E-2</v>
      </c>
      <c r="O74" s="155">
        <f t="shared" si="56"/>
        <v>11814</v>
      </c>
      <c r="P74" s="155">
        <f t="shared" si="56"/>
        <v>11981</v>
      </c>
      <c r="Q74" s="155">
        <f t="shared" si="56"/>
        <v>11934.5</v>
      </c>
      <c r="R74" s="155">
        <f t="shared" si="56"/>
        <v>11214.225</v>
      </c>
      <c r="S74" s="155">
        <f t="shared" si="56"/>
        <v>10921</v>
      </c>
      <c r="T74" s="155">
        <f t="shared" si="56"/>
        <v>10879.3772025</v>
      </c>
      <c r="U74" s="145">
        <f t="shared" ref="U74:U81" si="59">RATE(7,,-G74,T74)</f>
        <v>-3.6825339648907836E-3</v>
      </c>
    </row>
    <row r="75" spans="1:21" ht="13.5" thickBot="1" x14ac:dyDescent="0.25">
      <c r="A75" s="149" t="s">
        <v>21</v>
      </c>
      <c r="B75" s="150">
        <f>SUM(B72:B74)</f>
        <v>20636.999999999975</v>
      </c>
      <c r="C75" s="64">
        <f t="shared" ref="C75:G75" si="60">SUM(C72:C74)</f>
        <v>19141.999999999978</v>
      </c>
      <c r="D75" s="64">
        <f t="shared" si="60"/>
        <v>21514.999999999971</v>
      </c>
      <c r="E75" s="64">
        <f t="shared" si="60"/>
        <v>21838</v>
      </c>
      <c r="F75" s="64">
        <f t="shared" si="60"/>
        <v>22236</v>
      </c>
      <c r="G75" s="65">
        <f t="shared" si="60"/>
        <v>22243</v>
      </c>
      <c r="H75" s="35">
        <f t="shared" si="57"/>
        <v>1.5101242913231555E-2</v>
      </c>
      <c r="I75" s="150">
        <f>SUM(I72:I74)</f>
        <v>21514.999999999971</v>
      </c>
      <c r="J75" s="64">
        <f t="shared" ref="J75:M75" si="61">SUM(J72:J74)</f>
        <v>21838</v>
      </c>
      <c r="K75" s="64">
        <f t="shared" si="61"/>
        <v>22357</v>
      </c>
      <c r="L75" s="64">
        <f t="shared" si="61"/>
        <v>22794</v>
      </c>
      <c r="M75" s="64">
        <f t="shared" si="61"/>
        <v>23443</v>
      </c>
      <c r="N75" s="35">
        <f t="shared" si="58"/>
        <v>2.1687216088521789E-2</v>
      </c>
      <c r="O75" s="64">
        <f>SUM(O72:O74)</f>
        <v>22536.667157927543</v>
      </c>
      <c r="P75" s="64">
        <f t="shared" ref="P75:T75" si="62">SUM(P72:P74)</f>
        <v>22786.144516987988</v>
      </c>
      <c r="Q75" s="64">
        <f t="shared" si="62"/>
        <v>23277.870596632227</v>
      </c>
      <c r="R75" s="64">
        <f t="shared" si="62"/>
        <v>23801.80949142098</v>
      </c>
      <c r="S75" s="64">
        <f t="shared" si="62"/>
        <v>24410.871821668021</v>
      </c>
      <c r="T75" s="64">
        <f t="shared" si="62"/>
        <v>24861.258302488513</v>
      </c>
      <c r="U75" s="35">
        <f t="shared" si="59"/>
        <v>1.6024660634249961E-2</v>
      </c>
    </row>
    <row r="76" spans="1:21" ht="12.75" x14ac:dyDescent="0.2">
      <c r="A76" s="197" t="s">
        <v>22</v>
      </c>
      <c r="B76" s="218">
        <f t="shared" ref="B76:G78" si="63">B44+B60</f>
        <v>940</v>
      </c>
      <c r="C76" s="216">
        <f t="shared" si="63"/>
        <v>1239</v>
      </c>
      <c r="D76" s="216">
        <f t="shared" si="63"/>
        <v>1608</v>
      </c>
      <c r="E76" s="217">
        <f t="shared" si="63"/>
        <v>1386</v>
      </c>
      <c r="F76" s="217">
        <f t="shared" si="63"/>
        <v>1183</v>
      </c>
      <c r="G76" s="217">
        <f t="shared" si="63"/>
        <v>1285</v>
      </c>
      <c r="H76" s="156">
        <f t="shared" si="57"/>
        <v>6.4523013739900853E-2</v>
      </c>
      <c r="I76" s="217">
        <f t="shared" ref="I76:M78" si="64">I44+I60</f>
        <v>1608</v>
      </c>
      <c r="J76" s="216">
        <f t="shared" si="64"/>
        <v>1386</v>
      </c>
      <c r="K76" s="216">
        <f t="shared" si="64"/>
        <v>1399</v>
      </c>
      <c r="L76" s="216">
        <f t="shared" si="64"/>
        <v>1429</v>
      </c>
      <c r="M76" s="216">
        <f t="shared" si="64"/>
        <v>1489</v>
      </c>
      <c r="N76" s="156">
        <f t="shared" si="58"/>
        <v>-1.9038047197027459E-2</v>
      </c>
      <c r="O76" s="217">
        <f t="shared" ref="O76:T78" si="65">O44+O60</f>
        <v>1465.1424249680099</v>
      </c>
      <c r="P76" s="217">
        <f t="shared" si="65"/>
        <v>1498.3710495422654</v>
      </c>
      <c r="Q76" s="217">
        <f t="shared" si="65"/>
        <v>1510.1824163359768</v>
      </c>
      <c r="R76" s="217">
        <f t="shared" si="65"/>
        <v>1616.9009195328215</v>
      </c>
      <c r="S76" s="217">
        <f t="shared" si="65"/>
        <v>1694.2579094733999</v>
      </c>
      <c r="T76" s="217">
        <f t="shared" si="65"/>
        <v>1739.3456905471357</v>
      </c>
      <c r="U76" s="145">
        <f t="shared" si="59"/>
        <v>4.4198954358131537E-2</v>
      </c>
    </row>
    <row r="77" spans="1:21" ht="12.75" x14ac:dyDescent="0.2">
      <c r="A77" s="160" t="s">
        <v>23</v>
      </c>
      <c r="B77" s="187">
        <f t="shared" si="63"/>
        <v>1332</v>
      </c>
      <c r="C77" s="219">
        <f t="shared" si="63"/>
        <v>1338</v>
      </c>
      <c r="D77" s="219">
        <f t="shared" si="63"/>
        <v>1468</v>
      </c>
      <c r="E77" s="188">
        <f t="shared" si="63"/>
        <v>1767</v>
      </c>
      <c r="F77" s="188">
        <f t="shared" si="63"/>
        <v>1855</v>
      </c>
      <c r="G77" s="188">
        <f t="shared" si="63"/>
        <v>2028</v>
      </c>
      <c r="H77" s="54">
        <f t="shared" si="57"/>
        <v>8.7709057973158505E-2</v>
      </c>
      <c r="I77" s="188">
        <f t="shared" si="64"/>
        <v>1468</v>
      </c>
      <c r="J77" s="219">
        <f t="shared" si="64"/>
        <v>1767</v>
      </c>
      <c r="K77" s="219">
        <f t="shared" si="64"/>
        <v>1758</v>
      </c>
      <c r="L77" s="219">
        <f t="shared" si="64"/>
        <v>1965</v>
      </c>
      <c r="M77" s="219">
        <f t="shared" si="64"/>
        <v>1995</v>
      </c>
      <c r="N77" s="54">
        <f t="shared" si="58"/>
        <v>7.9702758924998104E-2</v>
      </c>
      <c r="O77" s="188">
        <f t="shared" si="65"/>
        <v>2190.8791973454718</v>
      </c>
      <c r="P77" s="188">
        <f t="shared" si="65"/>
        <v>2253.995558325732</v>
      </c>
      <c r="Q77" s="188">
        <f t="shared" si="65"/>
        <v>2371.2844397743197</v>
      </c>
      <c r="R77" s="188">
        <f t="shared" si="65"/>
        <v>2393.1543102054852</v>
      </c>
      <c r="S77" s="188">
        <f t="shared" si="65"/>
        <v>2478.2993729789064</v>
      </c>
      <c r="T77" s="188">
        <f t="shared" si="65"/>
        <v>2572.4432001478535</v>
      </c>
      <c r="U77" s="54">
        <f t="shared" si="59"/>
        <v>3.4555937769311221E-2</v>
      </c>
    </row>
    <row r="78" spans="1:21" ht="13.5" thickBot="1" x14ac:dyDescent="0.25">
      <c r="A78" s="151" t="s">
        <v>24</v>
      </c>
      <c r="B78" s="187">
        <f t="shared" si="63"/>
        <v>327</v>
      </c>
      <c r="C78" s="74">
        <f t="shared" si="63"/>
        <v>337</v>
      </c>
      <c r="D78" s="74">
        <f t="shared" si="63"/>
        <v>392</v>
      </c>
      <c r="E78" s="155">
        <f t="shared" si="63"/>
        <v>446</v>
      </c>
      <c r="F78" s="155">
        <f t="shared" si="63"/>
        <v>441</v>
      </c>
      <c r="G78" s="155">
        <f t="shared" si="63"/>
        <v>452</v>
      </c>
      <c r="H78" s="61">
        <f t="shared" si="57"/>
        <v>6.6886295300586485E-2</v>
      </c>
      <c r="I78" s="155">
        <f t="shared" si="64"/>
        <v>392</v>
      </c>
      <c r="J78" s="74">
        <f t="shared" si="64"/>
        <v>446</v>
      </c>
      <c r="K78" s="74">
        <f t="shared" si="64"/>
        <v>480</v>
      </c>
      <c r="L78" s="74">
        <f t="shared" si="64"/>
        <v>514</v>
      </c>
      <c r="M78" s="74">
        <f t="shared" si="64"/>
        <v>533</v>
      </c>
      <c r="N78" s="145">
        <f t="shared" si="58"/>
        <v>7.9842174887599204E-2</v>
      </c>
      <c r="O78" s="155">
        <f t="shared" si="65"/>
        <v>468.74015587978482</v>
      </c>
      <c r="P78" s="155">
        <f t="shared" si="65"/>
        <v>490.11263932761534</v>
      </c>
      <c r="Q78" s="155">
        <f t="shared" si="65"/>
        <v>524.003135302582</v>
      </c>
      <c r="R78" s="155">
        <f t="shared" si="65"/>
        <v>559.54879445380334</v>
      </c>
      <c r="S78" s="155">
        <f t="shared" si="65"/>
        <v>602.15086972576478</v>
      </c>
      <c r="T78" s="155">
        <f t="shared" si="65"/>
        <v>643.2775305169298</v>
      </c>
      <c r="U78" s="61">
        <f t="shared" si="59"/>
        <v>5.1705822183472736E-2</v>
      </c>
    </row>
    <row r="79" spans="1:21" ht="13.5" thickBot="1" x14ac:dyDescent="0.25">
      <c r="A79" s="149" t="s">
        <v>25</v>
      </c>
      <c r="B79" s="65">
        <f t="shared" ref="B79:G79" si="66">B76+B77+B78</f>
        <v>2599</v>
      </c>
      <c r="C79" s="66">
        <f t="shared" si="66"/>
        <v>2914</v>
      </c>
      <c r="D79" s="66">
        <f t="shared" si="66"/>
        <v>3468</v>
      </c>
      <c r="E79" s="67">
        <f t="shared" si="66"/>
        <v>3599</v>
      </c>
      <c r="F79" s="67">
        <f t="shared" si="66"/>
        <v>3479</v>
      </c>
      <c r="G79" s="67">
        <f t="shared" si="66"/>
        <v>3765</v>
      </c>
      <c r="H79" s="35">
        <f t="shared" si="57"/>
        <v>7.6940575950393428E-2</v>
      </c>
      <c r="I79" s="67">
        <f t="shared" ref="I79:M79" si="67">I76+I77+I78</f>
        <v>3468</v>
      </c>
      <c r="J79" s="66">
        <f t="shared" si="67"/>
        <v>3599</v>
      </c>
      <c r="K79" s="66">
        <f t="shared" si="67"/>
        <v>3637</v>
      </c>
      <c r="L79" s="66">
        <f t="shared" si="67"/>
        <v>3908</v>
      </c>
      <c r="M79" s="66">
        <f t="shared" si="67"/>
        <v>4017</v>
      </c>
      <c r="N79" s="35">
        <f t="shared" si="58"/>
        <v>3.7422554544856233E-2</v>
      </c>
      <c r="O79" s="67">
        <f t="shared" ref="O79:T79" si="68">O76+O77+O78</f>
        <v>4124.7617781932668</v>
      </c>
      <c r="P79" s="67">
        <f t="shared" si="68"/>
        <v>4242.4792471956125</v>
      </c>
      <c r="Q79" s="67">
        <f t="shared" si="68"/>
        <v>4405.4699914128778</v>
      </c>
      <c r="R79" s="67">
        <f t="shared" si="68"/>
        <v>4569.60402419211</v>
      </c>
      <c r="S79" s="67">
        <f t="shared" si="68"/>
        <v>4774.708152178071</v>
      </c>
      <c r="T79" s="67">
        <f t="shared" si="68"/>
        <v>4955.0664212119191</v>
      </c>
      <c r="U79" s="35">
        <f t="shared" si="59"/>
        <v>4.0017489864747388E-2</v>
      </c>
    </row>
    <row r="80" spans="1:21" ht="13.5" thickBot="1" x14ac:dyDescent="0.25">
      <c r="A80" s="151" t="s">
        <v>26</v>
      </c>
      <c r="B80" s="215">
        <f t="shared" ref="B80:G80" si="69">B48+B64</f>
        <v>482</v>
      </c>
      <c r="C80" s="74">
        <f t="shared" si="69"/>
        <v>605</v>
      </c>
      <c r="D80" s="74">
        <f t="shared" si="69"/>
        <v>514</v>
      </c>
      <c r="E80" s="155">
        <f t="shared" si="69"/>
        <v>682</v>
      </c>
      <c r="F80" s="155">
        <f t="shared" si="69"/>
        <v>541</v>
      </c>
      <c r="G80" s="155">
        <f t="shared" si="69"/>
        <v>589</v>
      </c>
      <c r="H80" s="25">
        <f t="shared" si="57"/>
        <v>4.0911127677116417E-2</v>
      </c>
      <c r="I80" s="155">
        <f>I48+I64</f>
        <v>514</v>
      </c>
      <c r="J80" s="155">
        <f>J48+J64</f>
        <v>682</v>
      </c>
      <c r="K80" s="155">
        <f>K48+K64</f>
        <v>690</v>
      </c>
      <c r="L80" s="155">
        <f>L48+L64</f>
        <v>695</v>
      </c>
      <c r="M80" s="155">
        <f>M48+M64</f>
        <v>670</v>
      </c>
      <c r="N80" s="145">
        <f t="shared" si="58"/>
        <v>6.8508351380978008E-2</v>
      </c>
      <c r="O80" s="74">
        <f t="shared" ref="O80:T80" si="70">O48+O64</f>
        <v>617.51497612435412</v>
      </c>
      <c r="P80" s="74">
        <f t="shared" si="70"/>
        <v>635.35372327782795</v>
      </c>
      <c r="Q80" s="74">
        <f t="shared" si="70"/>
        <v>649.80889516140212</v>
      </c>
      <c r="R80" s="74">
        <f t="shared" si="70"/>
        <v>663.7764202783045</v>
      </c>
      <c r="S80" s="74">
        <f t="shared" si="70"/>
        <v>683.31548709350693</v>
      </c>
      <c r="T80" s="74">
        <f t="shared" si="70"/>
        <v>698.30703550194687</v>
      </c>
      <c r="U80" s="25">
        <f t="shared" si="59"/>
        <v>2.4617074907226363E-2</v>
      </c>
    </row>
    <row r="81" spans="1:23" ht="13.5" thickBot="1" x14ac:dyDescent="0.25">
      <c r="A81" s="149" t="s">
        <v>27</v>
      </c>
      <c r="B81" s="65">
        <f t="shared" ref="B81:G81" si="71">B75+B79+B80</f>
        <v>23717.999999999975</v>
      </c>
      <c r="C81" s="66">
        <f t="shared" si="71"/>
        <v>22660.999999999978</v>
      </c>
      <c r="D81" s="66">
        <f t="shared" si="71"/>
        <v>25496.999999999971</v>
      </c>
      <c r="E81" s="67">
        <f t="shared" si="71"/>
        <v>26119</v>
      </c>
      <c r="F81" s="67">
        <f t="shared" si="71"/>
        <v>26256</v>
      </c>
      <c r="G81" s="67">
        <f t="shared" si="71"/>
        <v>26597</v>
      </c>
      <c r="H81" s="35">
        <f t="shared" si="57"/>
        <v>2.3177350187439195E-2</v>
      </c>
      <c r="I81" s="67">
        <f t="shared" ref="I81:M81" si="72">I75+I79+I80</f>
        <v>25496.999999999971</v>
      </c>
      <c r="J81" s="66">
        <f t="shared" si="72"/>
        <v>26119</v>
      </c>
      <c r="K81" s="66">
        <f t="shared" si="72"/>
        <v>26684</v>
      </c>
      <c r="L81" s="66">
        <f t="shared" si="72"/>
        <v>27397</v>
      </c>
      <c r="M81" s="66">
        <f t="shared" si="72"/>
        <v>28130</v>
      </c>
      <c r="N81" s="35">
        <f t="shared" si="58"/>
        <v>2.4873259912540437E-2</v>
      </c>
      <c r="O81" s="67">
        <f t="shared" ref="O81:T81" si="73">O75+O79+O80</f>
        <v>27278.943912245166</v>
      </c>
      <c r="P81" s="67">
        <f t="shared" si="73"/>
        <v>27663.97748746143</v>
      </c>
      <c r="Q81" s="67">
        <f t="shared" si="73"/>
        <v>28333.149483206504</v>
      </c>
      <c r="R81" s="67">
        <f t="shared" si="73"/>
        <v>29035.189935891394</v>
      </c>
      <c r="S81" s="67">
        <f t="shared" si="73"/>
        <v>29868.895460939599</v>
      </c>
      <c r="T81" s="67">
        <f t="shared" si="73"/>
        <v>30514.631759202381</v>
      </c>
      <c r="U81" s="35">
        <f t="shared" si="59"/>
        <v>1.9823625170954619E-2</v>
      </c>
    </row>
    <row r="82" spans="1:23" ht="12.75" x14ac:dyDescent="0.2">
      <c r="A82" s="77"/>
      <c r="B82" s="214"/>
      <c r="C82" s="214"/>
      <c r="D82" s="79"/>
      <c r="E82" s="79"/>
      <c r="F82" s="79"/>
      <c r="G82" s="79"/>
      <c r="H82" s="79"/>
      <c r="I82" s="79"/>
      <c r="J82" s="79"/>
      <c r="K82" s="78"/>
    </row>
    <row r="83" spans="1:23" s="590" customFormat="1" ht="15" x14ac:dyDescent="0.25">
      <c r="A83" s="586"/>
      <c r="B83" s="587"/>
      <c r="C83" s="587"/>
      <c r="D83" s="588"/>
      <c r="E83" s="589"/>
      <c r="F83" s="589"/>
      <c r="G83" s="589"/>
    </row>
    <row r="84" spans="1:23" ht="15.75" x14ac:dyDescent="0.25">
      <c r="A84" s="654" t="s">
        <v>43</v>
      </c>
      <c r="B84" s="639"/>
      <c r="C84" s="639"/>
      <c r="D84" s="639"/>
      <c r="E84" s="639"/>
      <c r="F84" s="639"/>
      <c r="G84" s="639"/>
      <c r="H84" s="639"/>
      <c r="I84" s="639"/>
      <c r="J84" s="639"/>
      <c r="K84" s="639"/>
      <c r="L84" s="639"/>
      <c r="M84" s="639"/>
    </row>
    <row r="85" spans="1:23" ht="16.5" thickBot="1" x14ac:dyDescent="0.3">
      <c r="A85" s="655" t="s">
        <v>44</v>
      </c>
      <c r="B85" s="642"/>
      <c r="C85" s="642"/>
      <c r="D85" s="642"/>
      <c r="E85" s="642"/>
      <c r="F85" s="642"/>
      <c r="G85" s="642"/>
      <c r="H85" s="642"/>
      <c r="I85" s="643"/>
      <c r="J85" s="643"/>
      <c r="K85" s="643"/>
      <c r="L85" s="643"/>
      <c r="M85" s="643"/>
    </row>
    <row r="86" spans="1:23" ht="16.5" thickBot="1" x14ac:dyDescent="0.3">
      <c r="A86" s="11"/>
      <c r="B86" s="644" t="s">
        <v>5</v>
      </c>
      <c r="C86" s="644"/>
      <c r="D86" s="644"/>
      <c r="E86" s="644"/>
      <c r="F86" s="644"/>
      <c r="G86" s="644"/>
      <c r="H86" s="645"/>
      <c r="I86" s="656" t="s">
        <v>6</v>
      </c>
      <c r="J86" s="657"/>
      <c r="K86" s="657"/>
      <c r="L86" s="657"/>
      <c r="M86" s="657"/>
      <c r="N86" s="658"/>
      <c r="O86" s="635" t="s">
        <v>7</v>
      </c>
      <c r="P86" s="636"/>
      <c r="Q86" s="636"/>
      <c r="R86" s="636"/>
      <c r="S86" s="636"/>
      <c r="T86" s="636"/>
      <c r="U86" s="637"/>
    </row>
    <row r="87" spans="1:23" ht="60.75" thickBot="1" x14ac:dyDescent="0.25">
      <c r="A87" s="220"/>
      <c r="B87" s="545">
        <v>2007</v>
      </c>
      <c r="C87" s="13">
        <v>2008</v>
      </c>
      <c r="D87" s="14">
        <v>2009</v>
      </c>
      <c r="E87" s="89">
        <v>2010</v>
      </c>
      <c r="F87" s="89">
        <v>2011</v>
      </c>
      <c r="G87" s="90">
        <v>2012</v>
      </c>
      <c r="H87" s="17" t="s">
        <v>164</v>
      </c>
      <c r="I87" s="91" t="s">
        <v>8</v>
      </c>
      <c r="J87" s="15" t="s">
        <v>9</v>
      </c>
      <c r="K87" s="15" t="s">
        <v>10</v>
      </c>
      <c r="L87" s="15" t="s">
        <v>11</v>
      </c>
      <c r="M87" s="18" t="s">
        <v>12</v>
      </c>
      <c r="N87" s="17" t="s">
        <v>13</v>
      </c>
      <c r="O87" s="91" t="s">
        <v>14</v>
      </c>
      <c r="P87" s="15" t="s">
        <v>15</v>
      </c>
      <c r="Q87" s="15" t="s">
        <v>16</v>
      </c>
      <c r="R87" s="15" t="s">
        <v>17</v>
      </c>
      <c r="S87" s="15" t="s">
        <v>18</v>
      </c>
      <c r="T87" s="18" t="s">
        <v>19</v>
      </c>
      <c r="U87" s="17" t="s">
        <v>163</v>
      </c>
    </row>
    <row r="88" spans="1:23" ht="12.75" x14ac:dyDescent="0.2">
      <c r="A88" s="151" t="s">
        <v>45</v>
      </c>
      <c r="B88" s="218">
        <v>7332.1666666666652</v>
      </c>
      <c r="C88" s="216">
        <v>7747.3333333333312</v>
      </c>
      <c r="D88" s="217">
        <v>8210.3333333333358</v>
      </c>
      <c r="E88" s="217">
        <v>8622.5830000000005</v>
      </c>
      <c r="F88" s="235">
        <v>8598.6669999999995</v>
      </c>
      <c r="G88" s="76">
        <v>8768</v>
      </c>
      <c r="H88" s="54">
        <f t="shared" ref="H88:H92" si="74">RATE(5,,-B88,G88)</f>
        <v>3.6414887071259901E-2</v>
      </c>
      <c r="I88" s="221">
        <v>8210.3333333333358</v>
      </c>
      <c r="J88" s="217">
        <v>8622.5830000000005</v>
      </c>
      <c r="K88" s="217">
        <v>8744</v>
      </c>
      <c r="L88" s="217">
        <v>9093</v>
      </c>
      <c r="M88" s="216">
        <v>9457</v>
      </c>
      <c r="N88" s="145">
        <f t="shared" ref="N88:N92" si="75">RATE(4,,-I88,M88)</f>
        <v>3.5972315639986464E-2</v>
      </c>
      <c r="O88" s="168">
        <v>9360.3022264493484</v>
      </c>
      <c r="P88" s="169">
        <v>9553.9830621327019</v>
      </c>
      <c r="Q88" s="169">
        <v>9918.7231137008166</v>
      </c>
      <c r="R88" s="169">
        <v>10227.174648188471</v>
      </c>
      <c r="S88" s="169">
        <v>10585.605734241979</v>
      </c>
      <c r="T88" s="170">
        <v>10877.924568250211</v>
      </c>
      <c r="U88" s="45">
        <f>RATE(7,,-G88,T88)</f>
        <v>3.1283166382466171E-2</v>
      </c>
      <c r="W88" s="613"/>
    </row>
    <row r="89" spans="1:23" ht="12.75" x14ac:dyDescent="0.2">
      <c r="A89" s="160" t="s">
        <v>46</v>
      </c>
      <c r="B89" s="222">
        <v>5878.1666666666406</v>
      </c>
      <c r="C89" s="74">
        <v>6091.0833333333048</v>
      </c>
      <c r="D89" s="155">
        <v>6496.4166666666333</v>
      </c>
      <c r="E89" s="155">
        <v>8655.5</v>
      </c>
      <c r="F89" s="399">
        <v>9181.5830000000005</v>
      </c>
      <c r="G89" s="164">
        <v>9475.5</v>
      </c>
      <c r="H89" s="145">
        <f t="shared" si="74"/>
        <v>0.10020103216815354</v>
      </c>
      <c r="I89" s="223">
        <v>6496.4166666666333</v>
      </c>
      <c r="J89" s="155">
        <v>8655.5</v>
      </c>
      <c r="K89" s="163">
        <v>8724</v>
      </c>
      <c r="L89" s="163">
        <v>8914</v>
      </c>
      <c r="M89" s="162">
        <v>9098</v>
      </c>
      <c r="N89" s="54">
        <f t="shared" si="75"/>
        <v>8.7847492829841473E-2</v>
      </c>
      <c r="O89" s="168">
        <v>10248.65262542068</v>
      </c>
      <c r="P89" s="169">
        <v>10473.562298232608</v>
      </c>
      <c r="Q89" s="169">
        <v>10865.874460056617</v>
      </c>
      <c r="R89" s="169">
        <v>11196.017058302366</v>
      </c>
      <c r="S89" s="169">
        <v>11580.373222330747</v>
      </c>
      <c r="T89" s="170">
        <v>11891.916409229745</v>
      </c>
      <c r="U89" s="302">
        <f t="shared" ref="U89:U92" si="76">RATE(7,,-G89,T89)</f>
        <v>3.2982147695371972E-2</v>
      </c>
      <c r="W89" s="613"/>
    </row>
    <row r="90" spans="1:23" s="10" customFormat="1" ht="12.75" x14ac:dyDescent="0.2">
      <c r="A90" s="160" t="s">
        <v>47</v>
      </c>
      <c r="B90" s="161">
        <v>1350.1666666666667</v>
      </c>
      <c r="C90" s="162">
        <v>1323.6666666666665</v>
      </c>
      <c r="D90" s="163">
        <v>1841.6666666666665</v>
      </c>
      <c r="E90" s="163">
        <v>1895.5830000000001</v>
      </c>
      <c r="F90" s="399">
        <v>1945.5</v>
      </c>
      <c r="G90" s="164">
        <v>1929.25</v>
      </c>
      <c r="H90" s="54">
        <f t="shared" si="74"/>
        <v>7.3989969810887291E-2</v>
      </c>
      <c r="I90" s="224">
        <v>1841.6666666666665</v>
      </c>
      <c r="J90" s="163">
        <v>1895.5830000000001</v>
      </c>
      <c r="K90" s="225">
        <v>1923</v>
      </c>
      <c r="L90" s="225">
        <v>1958</v>
      </c>
      <c r="M90" s="226">
        <v>1993</v>
      </c>
      <c r="N90" s="54">
        <f t="shared" si="75"/>
        <v>1.9938693036872686E-2</v>
      </c>
      <c r="O90" s="168">
        <v>2034.6015663029978</v>
      </c>
      <c r="P90" s="169">
        <v>2104.3365479548793</v>
      </c>
      <c r="Q90" s="169">
        <v>2166.2719580113207</v>
      </c>
      <c r="R90" s="169">
        <v>2214.8247266245494</v>
      </c>
      <c r="S90" s="169">
        <v>2273.1384360047423</v>
      </c>
      <c r="T90" s="170">
        <v>2316.2353948181712</v>
      </c>
      <c r="U90" s="54">
        <f t="shared" si="76"/>
        <v>2.6459991384108296E-2</v>
      </c>
      <c r="W90" s="613"/>
    </row>
    <row r="91" spans="1:23" ht="13.5" thickBot="1" x14ac:dyDescent="0.25">
      <c r="A91" s="151" t="s">
        <v>48</v>
      </c>
      <c r="B91" s="140">
        <v>5194.5</v>
      </c>
      <c r="C91" s="141">
        <v>5178.9166666666679</v>
      </c>
      <c r="D91" s="75">
        <v>5558.5833333333348</v>
      </c>
      <c r="E91" s="75">
        <v>4292.3329999999996</v>
      </c>
      <c r="F91" s="347">
        <v>4632.25</v>
      </c>
      <c r="G91" s="76">
        <v>4664.25</v>
      </c>
      <c r="H91" s="61">
        <f t="shared" si="74"/>
        <v>-2.1304449376696715E-2</v>
      </c>
      <c r="I91" s="227">
        <v>5558.5833333333348</v>
      </c>
      <c r="J91" s="75">
        <v>4292.3329999999996</v>
      </c>
      <c r="K91" s="228">
        <v>4700</v>
      </c>
      <c r="L91" s="228">
        <f t="shared" ref="L91" si="77">K91*1.04</f>
        <v>4888</v>
      </c>
      <c r="M91" s="229">
        <v>5084</v>
      </c>
      <c r="N91" s="61">
        <f t="shared" si="75"/>
        <v>-2.2064176825627575E-2</v>
      </c>
      <c r="O91" s="172">
        <v>4930.3874940721407</v>
      </c>
      <c r="P91" s="173">
        <v>5011.0955791412398</v>
      </c>
      <c r="Q91" s="173">
        <v>5069.2799514377457</v>
      </c>
      <c r="R91" s="173">
        <v>5093.1735027760078</v>
      </c>
      <c r="S91" s="173">
        <v>5136.7780683621295</v>
      </c>
      <c r="T91" s="174">
        <v>5143.5553869042533</v>
      </c>
      <c r="U91" s="61">
        <f t="shared" si="76"/>
        <v>1.407202031525326E-2</v>
      </c>
      <c r="W91" s="613"/>
    </row>
    <row r="92" spans="1:23" ht="13.5" thickBot="1" x14ac:dyDescent="0.25">
      <c r="A92" s="149" t="s">
        <v>49</v>
      </c>
      <c r="B92" s="65">
        <f t="shared" ref="B92:I92" si="78">SUM(B88:B91)</f>
        <v>19754.999999999971</v>
      </c>
      <c r="C92" s="66">
        <f t="shared" si="78"/>
        <v>20340.999999999971</v>
      </c>
      <c r="D92" s="66">
        <f t="shared" si="78"/>
        <v>22106.999999999971</v>
      </c>
      <c r="E92" s="67">
        <f t="shared" si="78"/>
        <v>23465.998999999996</v>
      </c>
      <c r="F92" s="64">
        <f t="shared" si="78"/>
        <v>24358</v>
      </c>
      <c r="G92" s="67">
        <f t="shared" si="78"/>
        <v>24837</v>
      </c>
      <c r="H92" s="35">
        <f t="shared" si="74"/>
        <v>4.6849911481705253E-2</v>
      </c>
      <c r="I92" s="150">
        <f t="shared" si="78"/>
        <v>22106.999999999971</v>
      </c>
      <c r="J92" s="64">
        <f>SUM(J88:J91)</f>
        <v>23465.998999999996</v>
      </c>
      <c r="K92" s="64">
        <f>SUM(K88:K91)</f>
        <v>24091</v>
      </c>
      <c r="L92" s="64">
        <f>SUM(L88:L91)</f>
        <v>24853</v>
      </c>
      <c r="M92" s="64">
        <f>SUM(M88:M91)</f>
        <v>25632</v>
      </c>
      <c r="N92" s="35">
        <f t="shared" si="75"/>
        <v>3.7679341652407293E-2</v>
      </c>
      <c r="O92" s="64">
        <v>26573.943912245166</v>
      </c>
      <c r="P92" s="64">
        <v>27142.97748746143</v>
      </c>
      <c r="Q92" s="64">
        <v>28020.1494832065</v>
      </c>
      <c r="R92" s="64">
        <v>28731.189935891394</v>
      </c>
      <c r="S92" s="64">
        <v>29575.895460939595</v>
      </c>
      <c r="T92" s="64">
        <v>30229.631759202381</v>
      </c>
      <c r="U92" s="35">
        <f t="shared" si="76"/>
        <v>2.8467402916242616E-2</v>
      </c>
      <c r="W92" s="613"/>
    </row>
    <row r="93" spans="1:23" ht="15" x14ac:dyDescent="0.25">
      <c r="A93" s="77"/>
      <c r="B93" s="82"/>
      <c r="C93" s="82"/>
      <c r="D93" s="83"/>
      <c r="E93" s="84"/>
      <c r="F93" s="84"/>
      <c r="G93" s="84"/>
      <c r="H93" s="83"/>
      <c r="I93" s="83"/>
    </row>
    <row r="94" spans="1:23" ht="15" x14ac:dyDescent="0.25">
      <c r="A94" s="77"/>
      <c r="B94" s="82"/>
      <c r="C94" s="82"/>
      <c r="D94" s="83"/>
      <c r="E94" s="84"/>
      <c r="F94" s="84"/>
      <c r="G94" s="84"/>
      <c r="H94" s="83"/>
      <c r="I94" s="83"/>
    </row>
    <row r="95" spans="1:23" ht="15.75" x14ac:dyDescent="0.25">
      <c r="A95" s="654" t="s">
        <v>50</v>
      </c>
      <c r="B95" s="639"/>
      <c r="C95" s="639"/>
      <c r="D95" s="639"/>
      <c r="E95" s="639"/>
      <c r="F95" s="639"/>
      <c r="G95" s="639"/>
      <c r="H95" s="639"/>
      <c r="I95" s="639"/>
      <c r="J95" s="639"/>
      <c r="K95" s="639"/>
      <c r="L95" s="639"/>
      <c r="M95" s="639"/>
    </row>
    <row r="96" spans="1:23" ht="16.5" thickBot="1" x14ac:dyDescent="0.3">
      <c r="A96" s="655" t="s">
        <v>51</v>
      </c>
      <c r="B96" s="642"/>
      <c r="C96" s="642"/>
      <c r="D96" s="642"/>
      <c r="E96" s="642"/>
      <c r="F96" s="642"/>
      <c r="G96" s="642"/>
      <c r="H96" s="642"/>
      <c r="I96" s="642"/>
      <c r="J96" s="642"/>
      <c r="K96" s="642"/>
      <c r="L96" s="642"/>
      <c r="M96" s="642"/>
    </row>
    <row r="97" spans="1:21" ht="16.5" thickBot="1" x14ac:dyDescent="0.3">
      <c r="A97" s="11"/>
      <c r="B97" s="644" t="s">
        <v>5</v>
      </c>
      <c r="C97" s="644"/>
      <c r="D97" s="644"/>
      <c r="E97" s="644"/>
      <c r="F97" s="644"/>
      <c r="G97" s="644"/>
      <c r="H97" s="645"/>
      <c r="I97" s="656" t="s">
        <v>6</v>
      </c>
      <c r="J97" s="657"/>
      <c r="K97" s="657"/>
      <c r="L97" s="657"/>
      <c r="M97" s="657"/>
      <c r="N97" s="658"/>
      <c r="O97" s="635" t="s">
        <v>7</v>
      </c>
      <c r="P97" s="636"/>
      <c r="Q97" s="636"/>
      <c r="R97" s="636"/>
      <c r="S97" s="636"/>
      <c r="T97" s="636"/>
      <c r="U97" s="637"/>
    </row>
    <row r="98" spans="1:21" ht="60.75" customHeight="1" thickBot="1" x14ac:dyDescent="0.25">
      <c r="A98" s="220"/>
      <c r="B98" s="18">
        <v>2007</v>
      </c>
      <c r="C98" s="13">
        <v>2008</v>
      </c>
      <c r="D98" s="14">
        <v>2009</v>
      </c>
      <c r="E98" s="89">
        <v>2010</v>
      </c>
      <c r="F98" s="89">
        <v>2011</v>
      </c>
      <c r="G98" s="90">
        <v>2012</v>
      </c>
      <c r="H98" s="17" t="s">
        <v>164</v>
      </c>
      <c r="I98" s="91" t="s">
        <v>8</v>
      </c>
      <c r="J98" s="15" t="s">
        <v>9</v>
      </c>
      <c r="K98" s="15" t="s">
        <v>10</v>
      </c>
      <c r="L98" s="15" t="s">
        <v>11</v>
      </c>
      <c r="M98" s="18" t="s">
        <v>12</v>
      </c>
      <c r="N98" s="17" t="s">
        <v>13</v>
      </c>
      <c r="O98" s="583" t="s">
        <v>14</v>
      </c>
      <c r="P98" s="584" t="s">
        <v>15</v>
      </c>
      <c r="Q98" s="584" t="s">
        <v>16</v>
      </c>
      <c r="R98" s="584" t="s">
        <v>17</v>
      </c>
      <c r="S98" s="584" t="s">
        <v>18</v>
      </c>
      <c r="T98" s="585" t="s">
        <v>19</v>
      </c>
      <c r="U98" s="17" t="s">
        <v>163</v>
      </c>
    </row>
    <row r="99" spans="1:21" ht="12.75" x14ac:dyDescent="0.2">
      <c r="A99" s="151" t="s">
        <v>45</v>
      </c>
      <c r="B99" s="215">
        <v>28</v>
      </c>
      <c r="C99" s="216">
        <v>37</v>
      </c>
      <c r="D99" s="217">
        <v>45.333333333333336</v>
      </c>
      <c r="E99" s="217">
        <v>92</v>
      </c>
      <c r="F99" s="232">
        <v>247</v>
      </c>
      <c r="G99" s="231">
        <v>402</v>
      </c>
      <c r="H99" s="133">
        <f t="shared" ref="H99:H103" si="79">RATE(5,,-B99,G99)</f>
        <v>0.70378034688550628</v>
      </c>
      <c r="I99" s="221">
        <v>45.333333333333336</v>
      </c>
      <c r="J99" s="217">
        <v>92</v>
      </c>
      <c r="K99" s="232">
        <v>94.116</v>
      </c>
      <c r="L99" s="232">
        <v>95.245391999999995</v>
      </c>
      <c r="M99" s="232">
        <v>96.388336703999997</v>
      </c>
      <c r="N99" s="569">
        <f t="shared" ref="N99:N103" si="80">RATE(4,,-I99,M99)</f>
        <v>0.20754050702243726</v>
      </c>
      <c r="O99" s="136">
        <f>SUM(O57:O58)</f>
        <v>216</v>
      </c>
      <c r="P99" s="137">
        <f t="shared" ref="P99:T99" si="81">SUM(P57:P58)</f>
        <v>264</v>
      </c>
      <c r="Q99" s="137">
        <f t="shared" si="81"/>
        <v>199</v>
      </c>
      <c r="R99" s="137">
        <f t="shared" si="81"/>
        <v>194</v>
      </c>
      <c r="S99" s="137">
        <f t="shared" si="81"/>
        <v>183</v>
      </c>
      <c r="T99" s="280">
        <f t="shared" si="81"/>
        <v>175</v>
      </c>
      <c r="U99" s="570">
        <f>RATE(7,,-G99,T99)</f>
        <v>-0.11202300686423888</v>
      </c>
    </row>
    <row r="100" spans="1:21" ht="12.75" x14ac:dyDescent="0.2">
      <c r="A100" s="160" t="s">
        <v>46</v>
      </c>
      <c r="B100" s="73">
        <v>18</v>
      </c>
      <c r="C100" s="74">
        <v>11</v>
      </c>
      <c r="D100" s="155">
        <v>14.666666666666666</v>
      </c>
      <c r="E100" s="155">
        <v>8</v>
      </c>
      <c r="F100" s="235">
        <v>4</v>
      </c>
      <c r="G100" s="76">
        <v>5</v>
      </c>
      <c r="H100" s="145">
        <f t="shared" si="79"/>
        <v>-0.22600260349941986</v>
      </c>
      <c r="I100" s="223">
        <v>14.666666666666666</v>
      </c>
      <c r="J100" s="155">
        <v>8</v>
      </c>
      <c r="K100" s="166">
        <v>4</v>
      </c>
      <c r="L100" s="58">
        <v>2</v>
      </c>
      <c r="M100" s="166">
        <v>2</v>
      </c>
      <c r="N100" s="568">
        <f t="shared" si="80"/>
        <v>-0.39232041918623073</v>
      </c>
      <c r="O100" s="168">
        <v>3</v>
      </c>
      <c r="P100" s="169">
        <v>2</v>
      </c>
      <c r="Q100" s="169">
        <v>0</v>
      </c>
      <c r="R100" s="169">
        <v>0</v>
      </c>
      <c r="S100" s="169">
        <v>0</v>
      </c>
      <c r="T100" s="233">
        <v>0</v>
      </c>
      <c r="U100" s="591">
        <f t="shared" ref="U100:U103" si="82">RATE(7,,-G100,T100)</f>
        <v>-0.99999911486961435</v>
      </c>
    </row>
    <row r="101" spans="1:21" ht="12.75" x14ac:dyDescent="0.2">
      <c r="A101" s="160" t="s">
        <v>47</v>
      </c>
      <c r="B101" s="287">
        <v>3917</v>
      </c>
      <c r="C101" s="162">
        <v>2272</v>
      </c>
      <c r="D101" s="163">
        <v>3330</v>
      </c>
      <c r="E101" s="163">
        <v>2553</v>
      </c>
      <c r="F101" s="399">
        <v>1647</v>
      </c>
      <c r="G101" s="164">
        <v>1352</v>
      </c>
      <c r="H101" s="54">
        <f t="shared" si="79"/>
        <v>-0.19164035590506256</v>
      </c>
      <c r="I101" s="224">
        <v>3330</v>
      </c>
      <c r="J101" s="163">
        <v>2553</v>
      </c>
      <c r="K101" s="192">
        <v>2496</v>
      </c>
      <c r="L101" s="192">
        <v>2448</v>
      </c>
      <c r="M101" s="234">
        <v>2401</v>
      </c>
      <c r="N101" s="568">
        <f t="shared" si="80"/>
        <v>-7.8517733927226468E-2</v>
      </c>
      <c r="O101" s="168">
        <f>SUM(O56,O60)</f>
        <v>486</v>
      </c>
      <c r="P101" s="169">
        <f t="shared" ref="P101:T101" si="83">SUM(P56,P60)</f>
        <v>255</v>
      </c>
      <c r="Q101" s="169">
        <f t="shared" si="83"/>
        <v>114</v>
      </c>
      <c r="R101" s="169">
        <f t="shared" si="83"/>
        <v>110</v>
      </c>
      <c r="S101" s="169">
        <f t="shared" si="83"/>
        <v>110</v>
      </c>
      <c r="T101" s="233">
        <f t="shared" si="83"/>
        <v>110</v>
      </c>
      <c r="U101" s="571">
        <f t="shared" si="82"/>
        <v>-0.30121247703794296</v>
      </c>
    </row>
    <row r="102" spans="1:21" ht="13.5" thickBot="1" x14ac:dyDescent="0.25">
      <c r="A102" s="151" t="s">
        <v>48</v>
      </c>
      <c r="B102" s="329">
        <v>0</v>
      </c>
      <c r="C102" s="141">
        <v>0</v>
      </c>
      <c r="D102" s="75">
        <v>0</v>
      </c>
      <c r="E102" s="75">
        <v>0</v>
      </c>
      <c r="F102" s="347">
        <v>0</v>
      </c>
      <c r="G102" s="76">
        <v>1</v>
      </c>
      <c r="H102" s="61">
        <v>0</v>
      </c>
      <c r="I102" s="227">
        <v>0</v>
      </c>
      <c r="J102" s="75">
        <v>0</v>
      </c>
      <c r="K102" s="235">
        <v>0</v>
      </c>
      <c r="L102" s="235">
        <v>0</v>
      </c>
      <c r="M102" s="73">
        <v>0</v>
      </c>
      <c r="N102" s="577">
        <v>0</v>
      </c>
      <c r="O102" s="146">
        <v>0</v>
      </c>
      <c r="P102" s="147">
        <v>0</v>
      </c>
      <c r="Q102" s="147">
        <v>0</v>
      </c>
      <c r="R102" s="147">
        <v>0</v>
      </c>
      <c r="S102" s="147">
        <v>0</v>
      </c>
      <c r="T102" s="236">
        <v>0</v>
      </c>
      <c r="U102" s="578">
        <f t="shared" si="82"/>
        <v>-0.99999911486961435</v>
      </c>
    </row>
    <row r="103" spans="1:21" ht="13.5" thickBot="1" x14ac:dyDescent="0.25">
      <c r="A103" s="149" t="s">
        <v>49</v>
      </c>
      <c r="B103" s="65">
        <f t="shared" ref="B103:I103" si="84">SUM(B99:B102)</f>
        <v>3963</v>
      </c>
      <c r="C103" s="66">
        <f t="shared" si="84"/>
        <v>2320</v>
      </c>
      <c r="D103" s="66">
        <f t="shared" si="84"/>
        <v>3390</v>
      </c>
      <c r="E103" s="67">
        <f t="shared" si="84"/>
        <v>2653</v>
      </c>
      <c r="F103" s="64">
        <f t="shared" si="84"/>
        <v>1898</v>
      </c>
      <c r="G103" s="196">
        <f t="shared" si="84"/>
        <v>1760</v>
      </c>
      <c r="H103" s="35">
        <f t="shared" si="79"/>
        <v>-0.14984577181324349</v>
      </c>
      <c r="I103" s="150">
        <f t="shared" si="84"/>
        <v>3390</v>
      </c>
      <c r="J103" s="64">
        <f>SUM(J99:J102)</f>
        <v>2653</v>
      </c>
      <c r="K103" s="64">
        <f>SUM(K99:K102)</f>
        <v>2594.116</v>
      </c>
      <c r="L103" s="64">
        <f>SUM(L99:L102)</f>
        <v>2545.2453919999998</v>
      </c>
      <c r="M103" s="64">
        <f>SUM(M99:M102)</f>
        <v>2499.3883367039998</v>
      </c>
      <c r="N103" s="35">
        <f t="shared" si="80"/>
        <v>-7.3365404922363833E-2</v>
      </c>
      <c r="O103" s="483">
        <f t="shared" ref="O103:T103" si="85">SUM(O99:O102)</f>
        <v>705</v>
      </c>
      <c r="P103" s="483">
        <f t="shared" si="85"/>
        <v>521</v>
      </c>
      <c r="Q103" s="483">
        <f t="shared" si="85"/>
        <v>313</v>
      </c>
      <c r="R103" s="483">
        <f t="shared" si="85"/>
        <v>304</v>
      </c>
      <c r="S103" s="483">
        <f t="shared" si="85"/>
        <v>293</v>
      </c>
      <c r="T103" s="483">
        <f t="shared" si="85"/>
        <v>285</v>
      </c>
      <c r="U103" s="35">
        <f t="shared" si="82"/>
        <v>-0.22901228852207803</v>
      </c>
    </row>
    <row r="104" spans="1:21" ht="15" x14ac:dyDescent="0.25">
      <c r="A104" s="77"/>
      <c r="B104" s="82"/>
      <c r="C104" s="82"/>
      <c r="D104" s="83"/>
      <c r="E104" s="84"/>
      <c r="F104" s="84"/>
      <c r="G104" s="84"/>
      <c r="H104" s="83"/>
      <c r="I104" s="83"/>
      <c r="J104" s="83"/>
      <c r="K104" s="83"/>
      <c r="L104" s="83"/>
    </row>
    <row r="105" spans="1:21" ht="15" x14ac:dyDescent="0.25">
      <c r="A105" s="77"/>
      <c r="B105" s="82"/>
      <c r="C105" s="82"/>
      <c r="D105" s="83"/>
      <c r="E105" s="84"/>
      <c r="F105" s="84"/>
      <c r="G105" s="84"/>
      <c r="H105" s="83"/>
      <c r="I105" s="83"/>
    </row>
    <row r="106" spans="1:21" ht="15.75" x14ac:dyDescent="0.25">
      <c r="A106" s="654" t="s">
        <v>52</v>
      </c>
      <c r="B106" s="639"/>
      <c r="C106" s="639"/>
      <c r="D106" s="639"/>
      <c r="E106" s="639"/>
      <c r="F106" s="639"/>
      <c r="G106" s="639"/>
      <c r="H106" s="639"/>
      <c r="I106" s="639"/>
      <c r="J106" s="639"/>
      <c r="K106" s="639"/>
      <c r="L106" s="639"/>
      <c r="M106" s="639"/>
    </row>
    <row r="107" spans="1:21" ht="16.5" thickBot="1" x14ac:dyDescent="0.3">
      <c r="A107" s="655" t="s">
        <v>53</v>
      </c>
      <c r="B107" s="642"/>
      <c r="C107" s="642"/>
      <c r="D107" s="642"/>
      <c r="E107" s="642"/>
      <c r="F107" s="642"/>
      <c r="G107" s="642"/>
      <c r="H107" s="642"/>
      <c r="I107" s="642"/>
      <c r="J107" s="642"/>
      <c r="K107" s="642"/>
      <c r="L107" s="642"/>
      <c r="M107" s="642"/>
    </row>
    <row r="108" spans="1:21" ht="16.5" thickBot="1" x14ac:dyDescent="0.3">
      <c r="A108" s="11"/>
      <c r="B108" s="644" t="s">
        <v>5</v>
      </c>
      <c r="C108" s="644"/>
      <c r="D108" s="644"/>
      <c r="E108" s="644"/>
      <c r="F108" s="644"/>
      <c r="G108" s="644"/>
      <c r="H108" s="645"/>
      <c r="I108" s="656" t="s">
        <v>6</v>
      </c>
      <c r="J108" s="657"/>
      <c r="K108" s="657"/>
      <c r="L108" s="657"/>
      <c r="M108" s="657"/>
      <c r="N108" s="658"/>
      <c r="O108" s="635" t="s">
        <v>7</v>
      </c>
      <c r="P108" s="636"/>
      <c r="Q108" s="636"/>
      <c r="R108" s="636"/>
      <c r="S108" s="636"/>
      <c r="T108" s="636"/>
      <c r="U108" s="637"/>
    </row>
    <row r="109" spans="1:21" ht="60.75" thickBot="1" x14ac:dyDescent="0.25">
      <c r="A109" s="237"/>
      <c r="B109" s="18">
        <v>2007</v>
      </c>
      <c r="C109" s="13">
        <v>2008</v>
      </c>
      <c r="D109" s="14">
        <v>2009</v>
      </c>
      <c r="E109" s="89">
        <v>2010</v>
      </c>
      <c r="F109" s="89">
        <v>2011</v>
      </c>
      <c r="G109" s="90">
        <v>2012</v>
      </c>
      <c r="H109" s="17" t="s">
        <v>164</v>
      </c>
      <c r="I109" s="91" t="s">
        <v>8</v>
      </c>
      <c r="J109" s="15" t="s">
        <v>9</v>
      </c>
      <c r="K109" s="15" t="s">
        <v>10</v>
      </c>
      <c r="L109" s="15" t="s">
        <v>11</v>
      </c>
      <c r="M109" s="18" t="s">
        <v>12</v>
      </c>
      <c r="N109" s="17" t="s">
        <v>13</v>
      </c>
      <c r="O109" s="91" t="s">
        <v>14</v>
      </c>
      <c r="P109" s="15" t="s">
        <v>15</v>
      </c>
      <c r="Q109" s="15" t="s">
        <v>16</v>
      </c>
      <c r="R109" s="15" t="s">
        <v>17</v>
      </c>
      <c r="S109" s="15" t="s">
        <v>18</v>
      </c>
      <c r="T109" s="18" t="s">
        <v>19</v>
      </c>
      <c r="U109" s="17" t="s">
        <v>163</v>
      </c>
    </row>
    <row r="110" spans="1:21" ht="12.75" x14ac:dyDescent="0.2">
      <c r="A110" s="151" t="s">
        <v>45</v>
      </c>
      <c r="B110" s="215">
        <f t="shared" ref="B110:D113" si="86">B88+B99</f>
        <v>7360.1666666666652</v>
      </c>
      <c r="C110" s="74">
        <f t="shared" si="86"/>
        <v>7784.3333333333312</v>
      </c>
      <c r="D110" s="219">
        <f t="shared" si="86"/>
        <v>8255.6666666666697</v>
      </c>
      <c r="E110" s="217">
        <f>E88+E99</f>
        <v>8714.5830000000005</v>
      </c>
      <c r="F110" s="217">
        <f t="shared" ref="F110:G113" si="87">F88+F99</f>
        <v>8845.6669999999995</v>
      </c>
      <c r="G110" s="217">
        <f t="shared" si="87"/>
        <v>9170</v>
      </c>
      <c r="H110" s="133">
        <f t="shared" ref="H110:H114" si="88">RATE(5,,-B110,G110)</f>
        <v>4.4951989993412877E-2</v>
      </c>
      <c r="I110" s="217">
        <f t="shared" ref="I110:M113" si="89">I88+I99</f>
        <v>8255.6666666666697</v>
      </c>
      <c r="J110" s="238">
        <f t="shared" si="89"/>
        <v>8714.5830000000005</v>
      </c>
      <c r="K110" s="217">
        <f t="shared" si="89"/>
        <v>8838.116</v>
      </c>
      <c r="L110" s="217">
        <f t="shared" si="89"/>
        <v>9188.2453920000007</v>
      </c>
      <c r="M110" s="217">
        <f t="shared" si="89"/>
        <v>9553.3883367039998</v>
      </c>
      <c r="N110" s="145">
        <f t="shared" ref="N110:N114" si="90">RATE(4,,-I110,M110)</f>
        <v>3.7173281876212598E-2</v>
      </c>
      <c r="O110" s="217">
        <f t="shared" ref="O110:T113" si="91">O88+O99</f>
        <v>9576.3022264493484</v>
      </c>
      <c r="P110" s="217">
        <f t="shared" si="91"/>
        <v>9817.9830621327019</v>
      </c>
      <c r="Q110" s="217">
        <f t="shared" si="91"/>
        <v>10117.723113700817</v>
      </c>
      <c r="R110" s="217">
        <f t="shared" si="91"/>
        <v>10421.174648188471</v>
      </c>
      <c r="S110" s="217">
        <f t="shared" si="91"/>
        <v>10768.605734241979</v>
      </c>
      <c r="T110" s="217">
        <f t="shared" si="91"/>
        <v>11052.924568250211</v>
      </c>
      <c r="U110" s="45">
        <f>RATE(7,,-G110,T110)</f>
        <v>2.7038770988619454E-2</v>
      </c>
    </row>
    <row r="111" spans="1:21" ht="12.75" x14ac:dyDescent="0.2">
      <c r="A111" s="160" t="s">
        <v>46</v>
      </c>
      <c r="B111" s="187">
        <f t="shared" si="86"/>
        <v>5896.1666666666406</v>
      </c>
      <c r="C111" s="163">
        <f t="shared" si="86"/>
        <v>6102.0833333333048</v>
      </c>
      <c r="D111" s="219">
        <f t="shared" si="86"/>
        <v>6511.0833333333003</v>
      </c>
      <c r="E111" s="219">
        <f>E89+E100</f>
        <v>8663.5</v>
      </c>
      <c r="F111" s="188">
        <f t="shared" si="87"/>
        <v>9185.5830000000005</v>
      </c>
      <c r="G111" s="188">
        <f t="shared" si="87"/>
        <v>9480.5</v>
      </c>
      <c r="H111" s="145">
        <f t="shared" si="88"/>
        <v>9.9644479435385486E-2</v>
      </c>
      <c r="I111" s="188">
        <f t="shared" si="89"/>
        <v>6511.0833333333003</v>
      </c>
      <c r="J111" s="219">
        <f t="shared" si="89"/>
        <v>8663.5</v>
      </c>
      <c r="K111" s="219">
        <f t="shared" si="89"/>
        <v>8728</v>
      </c>
      <c r="L111" s="219">
        <f t="shared" si="89"/>
        <v>8916</v>
      </c>
      <c r="M111" s="219">
        <f t="shared" si="89"/>
        <v>9100</v>
      </c>
      <c r="N111" s="54">
        <f t="shared" si="90"/>
        <v>8.7294108048856636E-2</v>
      </c>
      <c r="O111" s="188">
        <f t="shared" si="91"/>
        <v>10251.65262542068</v>
      </c>
      <c r="P111" s="188">
        <f t="shared" si="91"/>
        <v>10475.562298232608</v>
      </c>
      <c r="Q111" s="188">
        <f t="shared" si="91"/>
        <v>10865.874460056617</v>
      </c>
      <c r="R111" s="188">
        <f t="shared" si="91"/>
        <v>11196.017058302366</v>
      </c>
      <c r="S111" s="188">
        <f t="shared" si="91"/>
        <v>11580.373222330747</v>
      </c>
      <c r="T111" s="188">
        <f t="shared" si="91"/>
        <v>11891.916409229745</v>
      </c>
      <c r="U111" s="302">
        <f t="shared" ref="U111:U114" si="92">RATE(7,,-G111,T111)</f>
        <v>3.2904302516418141E-2</v>
      </c>
    </row>
    <row r="112" spans="1:21" ht="12.75" x14ac:dyDescent="0.2">
      <c r="A112" s="160" t="s">
        <v>47</v>
      </c>
      <c r="B112" s="187">
        <f t="shared" si="86"/>
        <v>5267.166666666667</v>
      </c>
      <c r="C112" s="219">
        <f t="shared" si="86"/>
        <v>3595.6666666666665</v>
      </c>
      <c r="D112" s="219">
        <f t="shared" si="86"/>
        <v>5171.6666666666661</v>
      </c>
      <c r="E112" s="219">
        <f>E90+E101</f>
        <v>4448.5830000000005</v>
      </c>
      <c r="F112" s="188">
        <f t="shared" si="87"/>
        <v>3592.5</v>
      </c>
      <c r="G112" s="188">
        <f t="shared" si="87"/>
        <v>3281.25</v>
      </c>
      <c r="H112" s="54">
        <f t="shared" si="88"/>
        <v>-9.0312028963453639E-2</v>
      </c>
      <c r="I112" s="188">
        <f t="shared" si="89"/>
        <v>5171.6666666666661</v>
      </c>
      <c r="J112" s="219">
        <f t="shared" si="89"/>
        <v>4448.5830000000005</v>
      </c>
      <c r="K112" s="219">
        <f t="shared" si="89"/>
        <v>4419</v>
      </c>
      <c r="L112" s="219">
        <f t="shared" si="89"/>
        <v>4406</v>
      </c>
      <c r="M112" s="219">
        <f t="shared" si="89"/>
        <v>4394</v>
      </c>
      <c r="N112" s="54">
        <f t="shared" si="90"/>
        <v>-3.9920090399690272E-2</v>
      </c>
      <c r="O112" s="188">
        <f t="shared" si="91"/>
        <v>2520.6015663029975</v>
      </c>
      <c r="P112" s="188">
        <f t="shared" si="91"/>
        <v>2359.3365479548793</v>
      </c>
      <c r="Q112" s="188">
        <f t="shared" si="91"/>
        <v>2280.2719580113207</v>
      </c>
      <c r="R112" s="188">
        <f t="shared" si="91"/>
        <v>2324.8247266245494</v>
      </c>
      <c r="S112" s="188">
        <f t="shared" si="91"/>
        <v>2383.1384360047423</v>
      </c>
      <c r="T112" s="188">
        <f t="shared" si="91"/>
        <v>2426.2353948181712</v>
      </c>
      <c r="U112" s="54">
        <f t="shared" si="92"/>
        <v>-4.2209519665349741E-2</v>
      </c>
    </row>
    <row r="113" spans="1:21" ht="13.5" thickBot="1" x14ac:dyDescent="0.25">
      <c r="A113" s="151" t="s">
        <v>48</v>
      </c>
      <c r="B113" s="73">
        <f t="shared" si="86"/>
        <v>5194.5</v>
      </c>
      <c r="C113" s="74">
        <f t="shared" si="86"/>
        <v>5178.9166666666679</v>
      </c>
      <c r="D113" s="74">
        <f t="shared" si="86"/>
        <v>5558.5833333333348</v>
      </c>
      <c r="E113" s="74">
        <f>E91+E102</f>
        <v>4292.3329999999996</v>
      </c>
      <c r="F113" s="155">
        <f t="shared" si="87"/>
        <v>4632.25</v>
      </c>
      <c r="G113" s="155">
        <f t="shared" si="87"/>
        <v>4665.25</v>
      </c>
      <c r="H113" s="61">
        <f t="shared" si="88"/>
        <v>-2.1262487147838384E-2</v>
      </c>
      <c r="I113" s="155">
        <f t="shared" si="89"/>
        <v>5558.5833333333348</v>
      </c>
      <c r="J113" s="74">
        <f t="shared" si="89"/>
        <v>4292.3329999999996</v>
      </c>
      <c r="K113" s="74">
        <f t="shared" si="89"/>
        <v>4700</v>
      </c>
      <c r="L113" s="74">
        <f t="shared" si="89"/>
        <v>4888</v>
      </c>
      <c r="M113" s="74">
        <f t="shared" si="89"/>
        <v>5084</v>
      </c>
      <c r="N113" s="61">
        <f t="shared" si="90"/>
        <v>-2.2064176825627575E-2</v>
      </c>
      <c r="O113" s="155">
        <f t="shared" si="91"/>
        <v>4930.3874940721407</v>
      </c>
      <c r="P113" s="155">
        <f t="shared" si="91"/>
        <v>5011.0955791412398</v>
      </c>
      <c r="Q113" s="155">
        <f t="shared" si="91"/>
        <v>5069.2799514377457</v>
      </c>
      <c r="R113" s="155">
        <f t="shared" si="91"/>
        <v>5093.1735027760078</v>
      </c>
      <c r="S113" s="155">
        <f t="shared" si="91"/>
        <v>5136.7780683621295</v>
      </c>
      <c r="T113" s="155">
        <f t="shared" si="91"/>
        <v>5143.5553869042533</v>
      </c>
      <c r="U113" s="61">
        <f t="shared" si="92"/>
        <v>1.4040965014587348E-2</v>
      </c>
    </row>
    <row r="114" spans="1:21" ht="13.5" thickBot="1" x14ac:dyDescent="0.25">
      <c r="A114" s="149" t="s">
        <v>49</v>
      </c>
      <c r="B114" s="65">
        <f t="shared" ref="B114:I114" si="93">SUM(B110:B113)</f>
        <v>23717.999999999975</v>
      </c>
      <c r="C114" s="66">
        <f t="shared" si="93"/>
        <v>22660.999999999971</v>
      </c>
      <c r="D114" s="66">
        <f t="shared" si="93"/>
        <v>25496.999999999971</v>
      </c>
      <c r="E114" s="66">
        <f t="shared" si="93"/>
        <v>26118.998999999996</v>
      </c>
      <c r="F114" s="66">
        <f t="shared" si="93"/>
        <v>26256</v>
      </c>
      <c r="G114" s="66">
        <f t="shared" si="93"/>
        <v>26597</v>
      </c>
      <c r="H114" s="35">
        <f t="shared" si="88"/>
        <v>2.3177350187439195E-2</v>
      </c>
      <c r="I114" s="150">
        <f t="shared" si="93"/>
        <v>25496.999999999971</v>
      </c>
      <c r="J114" s="64">
        <f>SUM(J110:J113)</f>
        <v>26118.998999999996</v>
      </c>
      <c r="K114" s="239">
        <f>SUM(K110:K113)</f>
        <v>26685.116000000002</v>
      </c>
      <c r="L114" s="240">
        <f>SUM(L110:L113)</f>
        <v>27398.245392000001</v>
      </c>
      <c r="M114" s="240">
        <f>SUM(M110:M113)</f>
        <v>28131.388336704</v>
      </c>
      <c r="N114" s="35">
        <f t="shared" si="90"/>
        <v>2.4885905156320644E-2</v>
      </c>
      <c r="O114" s="64">
        <f t="shared" ref="O114:T114" si="94">SUM(O110:O113)</f>
        <v>27278.943912245166</v>
      </c>
      <c r="P114" s="64">
        <f t="shared" si="94"/>
        <v>27663.97748746143</v>
      </c>
      <c r="Q114" s="64">
        <f t="shared" si="94"/>
        <v>28333.1494832065</v>
      </c>
      <c r="R114" s="64">
        <f t="shared" si="94"/>
        <v>29035.189935891394</v>
      </c>
      <c r="S114" s="64">
        <f t="shared" si="94"/>
        <v>29868.895460939595</v>
      </c>
      <c r="T114" s="64">
        <f t="shared" si="94"/>
        <v>30514.631759202381</v>
      </c>
      <c r="U114" s="35">
        <f t="shared" si="92"/>
        <v>1.9823625170954619E-2</v>
      </c>
    </row>
    <row r="115" spans="1:21" ht="15" x14ac:dyDescent="0.25">
      <c r="A115" s="77"/>
      <c r="B115" s="241"/>
      <c r="C115" s="241"/>
      <c r="D115" s="83"/>
      <c r="E115" s="84"/>
      <c r="F115" s="84"/>
      <c r="G115" s="84"/>
      <c r="H115" s="83"/>
      <c r="I115" s="83"/>
    </row>
    <row r="116" spans="1:21" ht="15" x14ac:dyDescent="0.25">
      <c r="A116" s="77"/>
      <c r="B116" s="241"/>
      <c r="C116" s="241"/>
      <c r="D116" s="83"/>
      <c r="E116" s="84"/>
      <c r="F116" s="84"/>
      <c r="G116" s="84"/>
      <c r="H116" s="83"/>
      <c r="I116" s="83"/>
    </row>
    <row r="117" spans="1:21" ht="15.75" x14ac:dyDescent="0.25">
      <c r="A117" s="654" t="s">
        <v>54</v>
      </c>
      <c r="B117" s="639"/>
      <c r="C117" s="639"/>
      <c r="D117" s="639"/>
      <c r="E117" s="639"/>
      <c r="F117" s="639"/>
      <c r="G117" s="639"/>
      <c r="H117" s="639"/>
      <c r="I117" s="639"/>
      <c r="J117" s="639"/>
      <c r="K117" s="639"/>
    </row>
    <row r="118" spans="1:21" ht="16.5" thickBot="1" x14ac:dyDescent="0.3">
      <c r="A118" s="655" t="s">
        <v>55</v>
      </c>
      <c r="B118" s="641"/>
      <c r="C118" s="641"/>
      <c r="D118" s="641"/>
      <c r="E118" s="642"/>
      <c r="F118" s="643"/>
      <c r="G118" s="643"/>
      <c r="H118" s="643"/>
      <c r="I118" s="643"/>
      <c r="J118" s="643"/>
      <c r="K118" s="643"/>
    </row>
    <row r="119" spans="1:21" ht="16.5" thickBot="1" x14ac:dyDescent="0.3">
      <c r="A119" s="11"/>
      <c r="B119" s="644" t="s">
        <v>5</v>
      </c>
      <c r="C119" s="644"/>
      <c r="D119" s="644"/>
      <c r="E119" s="644"/>
      <c r="F119" s="644"/>
      <c r="G119" s="645"/>
      <c r="H119" s="646" t="s">
        <v>6</v>
      </c>
      <c r="I119" s="647"/>
      <c r="J119" s="647"/>
      <c r="K119" s="647"/>
      <c r="L119" s="648"/>
      <c r="M119" s="635" t="s">
        <v>7</v>
      </c>
      <c r="N119" s="636"/>
      <c r="O119" s="636"/>
      <c r="P119" s="636"/>
      <c r="Q119" s="636"/>
      <c r="R119" s="637"/>
    </row>
    <row r="120" spans="1:21" ht="36.75" thickBot="1" x14ac:dyDescent="0.25">
      <c r="A120" s="220"/>
      <c r="B120" s="18">
        <v>2007</v>
      </c>
      <c r="C120" s="13">
        <v>2008</v>
      </c>
      <c r="D120" s="14">
        <v>2009</v>
      </c>
      <c r="E120" s="89">
        <v>2010</v>
      </c>
      <c r="F120" s="89">
        <v>2011</v>
      </c>
      <c r="G120" s="90">
        <v>2012</v>
      </c>
      <c r="H120" s="91" t="s">
        <v>8</v>
      </c>
      <c r="I120" s="15" t="s">
        <v>9</v>
      </c>
      <c r="J120" s="15" t="s">
        <v>30</v>
      </c>
      <c r="K120" s="15" t="s">
        <v>11</v>
      </c>
      <c r="L120" s="16" t="s">
        <v>12</v>
      </c>
      <c r="M120" s="91" t="s">
        <v>14</v>
      </c>
      <c r="N120" s="15" t="s">
        <v>15</v>
      </c>
      <c r="O120" s="15" t="s">
        <v>16</v>
      </c>
      <c r="P120" s="15" t="s">
        <v>17</v>
      </c>
      <c r="Q120" s="15" t="s">
        <v>18</v>
      </c>
      <c r="R120" s="16" t="s">
        <v>19</v>
      </c>
    </row>
    <row r="121" spans="1:21" ht="12.75" x14ac:dyDescent="0.2">
      <c r="A121" s="59" t="s">
        <v>45</v>
      </c>
      <c r="B121" s="242">
        <f>B110/$B$114</f>
        <v>0.31031986957866065</v>
      </c>
      <c r="C121" s="243">
        <f>C110/$C$114</f>
        <v>0.34351234867540448</v>
      </c>
      <c r="D121" s="244">
        <f>D110/$D$114</f>
        <v>0.32378972689597518</v>
      </c>
      <c r="E121" s="245">
        <f>E110/$E$114</f>
        <v>0.33364919536158344</v>
      </c>
      <c r="F121" s="242">
        <f>F110/$F$114</f>
        <v>0.33690078458257156</v>
      </c>
      <c r="G121" s="246">
        <f>G110/$G$114</f>
        <v>0.34477572658570516</v>
      </c>
      <c r="H121" s="247">
        <f>I110/$I$114</f>
        <v>0.32378972689597518</v>
      </c>
      <c r="I121" s="243">
        <f>J110/$J$114</f>
        <v>0.33364919536158344</v>
      </c>
      <c r="J121" s="243">
        <f>K110/$K$114</f>
        <v>0.33120020913530973</v>
      </c>
      <c r="K121" s="243">
        <f>L110/$L$114</f>
        <v>0.33535889837248017</v>
      </c>
      <c r="L121" s="248">
        <f>M110/$M$114</f>
        <v>0.33959889296467327</v>
      </c>
      <c r="M121" s="249">
        <f>O110/$O$114</f>
        <v>0.3510510618466674</v>
      </c>
      <c r="N121" s="242">
        <f>P110/$P$114</f>
        <v>0.35490135381228738</v>
      </c>
      <c r="O121" s="242">
        <f>Q110/$Q$114</f>
        <v>0.35709842704559719</v>
      </c>
      <c r="P121" s="242">
        <f>R110/$R$114</f>
        <v>0.35891532554799993</v>
      </c>
      <c r="Q121" s="242">
        <f>S110/$S$114</f>
        <v>0.36052909115184362</v>
      </c>
      <c r="R121" s="246">
        <f>T110/$T$114</f>
        <v>0.36221720306085459</v>
      </c>
    </row>
    <row r="122" spans="1:21" ht="12.75" x14ac:dyDescent="0.2">
      <c r="A122" s="49" t="s">
        <v>46</v>
      </c>
      <c r="B122" s="250">
        <f>B111/$B$114</f>
        <v>0.24859459763330158</v>
      </c>
      <c r="C122" s="251">
        <f>C111/$C$114</f>
        <v>0.26927687804303924</v>
      </c>
      <c r="D122" s="251">
        <f>D111/$D$114</f>
        <v>0.25536664444182877</v>
      </c>
      <c r="E122" s="252">
        <f>E111/$E$114</f>
        <v>0.33169341596896579</v>
      </c>
      <c r="F122" s="253">
        <f>F111/$F$114</f>
        <v>0.3498470063985375</v>
      </c>
      <c r="G122" s="254">
        <f>G111/$G$114</f>
        <v>0.35644997556115349</v>
      </c>
      <c r="H122" s="255">
        <f t="shared" ref="H122:H124" si="95">I111/$I$114</f>
        <v>0.25536664444182877</v>
      </c>
      <c r="I122" s="251">
        <f t="shared" ref="I122:I124" si="96">J111/$J$114</f>
        <v>0.33169341596896579</v>
      </c>
      <c r="J122" s="251">
        <f t="shared" ref="J122:J124" si="97">K111/$K$114</f>
        <v>0.32707371405093383</v>
      </c>
      <c r="K122" s="251">
        <f t="shared" ref="K122:K124" si="98">L111/$L$114</f>
        <v>0.32542229885288121</v>
      </c>
      <c r="L122" s="256">
        <f t="shared" ref="L122:L124" si="99">M111/$M$114</f>
        <v>0.32348207955762048</v>
      </c>
      <c r="M122" s="257">
        <f t="shared" ref="M122:M124" si="100">O111/$O$114</f>
        <v>0.37580826656631844</v>
      </c>
      <c r="N122" s="250">
        <f t="shared" ref="N122:N124" si="101">P111/$P$114</f>
        <v>0.3786715884576109</v>
      </c>
      <c r="O122" s="250">
        <f t="shared" ref="O122:O124" si="102">Q111/$Q$114</f>
        <v>0.38350394002251642</v>
      </c>
      <c r="P122" s="250">
        <f t="shared" ref="P122:P124" si="103">R111/$R$114</f>
        <v>0.38560164693335053</v>
      </c>
      <c r="Q122" s="250">
        <f t="shared" ref="Q122:Q124" si="104">S111/$S$114</f>
        <v>0.38770677802514425</v>
      </c>
      <c r="R122" s="258">
        <f t="shared" ref="R122:R124" si="105">T111/$T$114</f>
        <v>0.38971194222730438</v>
      </c>
    </row>
    <row r="123" spans="1:21" ht="12.75" x14ac:dyDescent="0.2">
      <c r="A123" s="259" t="s">
        <v>47</v>
      </c>
      <c r="B123" s="260">
        <f>B112/$B$114</f>
        <v>0.22207465497371923</v>
      </c>
      <c r="C123" s="261">
        <f>C112/$C$114</f>
        <v>0.15867202094641328</v>
      </c>
      <c r="D123" s="251">
        <f>D112/$D$114</f>
        <v>0.20283432037756097</v>
      </c>
      <c r="E123" s="262">
        <f>E112/$E$114</f>
        <v>0.17031981202648697</v>
      </c>
      <c r="F123" s="250">
        <f>F112/$F$114</f>
        <v>0.13682586837294333</v>
      </c>
      <c r="G123" s="258">
        <f>G112/$G$114</f>
        <v>0.12336917697484678</v>
      </c>
      <c r="H123" s="255">
        <f t="shared" si="95"/>
        <v>0.20283432037756097</v>
      </c>
      <c r="I123" s="251">
        <f t="shared" si="96"/>
        <v>0.17031981202648697</v>
      </c>
      <c r="J123" s="251">
        <f t="shared" si="97"/>
        <v>0.16559793107138826</v>
      </c>
      <c r="K123" s="251">
        <f t="shared" si="98"/>
        <v>0.16081321767000836</v>
      </c>
      <c r="L123" s="256">
        <f t="shared" si="99"/>
        <v>0.1561956327006796</v>
      </c>
      <c r="M123" s="257">
        <f t="shared" si="100"/>
        <v>9.2400995229567226E-2</v>
      </c>
      <c r="N123" s="250">
        <f t="shared" si="101"/>
        <v>8.5285514312764224E-2</v>
      </c>
      <c r="O123" s="250">
        <f t="shared" si="102"/>
        <v>8.0480708978819093E-2</v>
      </c>
      <c r="P123" s="250">
        <f t="shared" si="103"/>
        <v>8.0069210215523809E-2</v>
      </c>
      <c r="Q123" s="250">
        <f t="shared" si="104"/>
        <v>7.9786627500880988E-2</v>
      </c>
      <c r="R123" s="258">
        <f t="shared" si="105"/>
        <v>7.9510557884628075E-2</v>
      </c>
    </row>
    <row r="124" spans="1:21" ht="13.5" thickBot="1" x14ac:dyDescent="0.25">
      <c r="A124" s="59" t="s">
        <v>48</v>
      </c>
      <c r="B124" s="263">
        <f>B113/$B$114</f>
        <v>0.21901087781431847</v>
      </c>
      <c r="C124" s="264">
        <f>C113/$C$114</f>
        <v>0.22853875233514295</v>
      </c>
      <c r="D124" s="265">
        <f>D113/$D$114</f>
        <v>0.21800930828463511</v>
      </c>
      <c r="E124" s="266">
        <f>E113/$E$114</f>
        <v>0.164337576642964</v>
      </c>
      <c r="F124" s="263">
        <f>F113/$F$114</f>
        <v>0.17642634064594759</v>
      </c>
      <c r="G124" s="267">
        <f>G113/$G$114</f>
        <v>0.17540512087829455</v>
      </c>
      <c r="H124" s="268">
        <f t="shared" si="95"/>
        <v>0.21800930828463511</v>
      </c>
      <c r="I124" s="264">
        <f t="shared" si="96"/>
        <v>0.164337576642964</v>
      </c>
      <c r="J124" s="264">
        <f t="shared" si="97"/>
        <v>0.17612814574236813</v>
      </c>
      <c r="K124" s="264">
        <f t="shared" si="98"/>
        <v>0.17840558510463025</v>
      </c>
      <c r="L124" s="269">
        <f t="shared" si="99"/>
        <v>0.18072339477702665</v>
      </c>
      <c r="M124" s="270">
        <f t="shared" si="100"/>
        <v>0.180739676357447</v>
      </c>
      <c r="N124" s="263">
        <f t="shared" si="101"/>
        <v>0.18114154341733743</v>
      </c>
      <c r="O124" s="263">
        <f t="shared" si="102"/>
        <v>0.1789169239530673</v>
      </c>
      <c r="P124" s="263">
        <f t="shared" si="103"/>
        <v>0.17541381730312572</v>
      </c>
      <c r="Q124" s="263">
        <f t="shared" si="104"/>
        <v>0.17197750332213121</v>
      </c>
      <c r="R124" s="267">
        <f t="shared" si="105"/>
        <v>0.16856029682721296</v>
      </c>
    </row>
    <row r="125" spans="1:21" ht="13.5" thickBot="1" x14ac:dyDescent="0.25">
      <c r="A125" s="30" t="s">
        <v>49</v>
      </c>
      <c r="B125" s="271">
        <f t="shared" ref="B125:R125" si="106">SUM(B121:B124)</f>
        <v>1</v>
      </c>
      <c r="C125" s="272">
        <f t="shared" si="106"/>
        <v>1</v>
      </c>
      <c r="D125" s="273">
        <f t="shared" si="106"/>
        <v>1</v>
      </c>
      <c r="E125" s="274">
        <f t="shared" si="106"/>
        <v>1</v>
      </c>
      <c r="F125" s="271">
        <f t="shared" si="106"/>
        <v>1</v>
      </c>
      <c r="G125" s="275">
        <f t="shared" si="106"/>
        <v>1</v>
      </c>
      <c r="H125" s="276">
        <f t="shared" si="106"/>
        <v>1</v>
      </c>
      <c r="I125" s="272">
        <f t="shared" si="106"/>
        <v>1</v>
      </c>
      <c r="J125" s="272">
        <f t="shared" si="106"/>
        <v>0.99999999999999989</v>
      </c>
      <c r="K125" s="272">
        <f t="shared" si="106"/>
        <v>1</v>
      </c>
      <c r="L125" s="277">
        <f t="shared" si="106"/>
        <v>1</v>
      </c>
      <c r="M125" s="278">
        <f t="shared" si="106"/>
        <v>1</v>
      </c>
      <c r="N125" s="271">
        <f t="shared" si="106"/>
        <v>0.99999999999999989</v>
      </c>
      <c r="O125" s="271">
        <f t="shared" si="106"/>
        <v>1</v>
      </c>
      <c r="P125" s="271">
        <f t="shared" si="106"/>
        <v>1</v>
      </c>
      <c r="Q125" s="271">
        <f t="shared" si="106"/>
        <v>1</v>
      </c>
      <c r="R125" s="275">
        <f t="shared" si="106"/>
        <v>0.99999999999999989</v>
      </c>
    </row>
    <row r="126" spans="1:21" ht="15" x14ac:dyDescent="0.25">
      <c r="A126" s="77"/>
      <c r="B126" s="241"/>
      <c r="C126" s="241"/>
      <c r="D126" s="83"/>
      <c r="E126" s="84"/>
      <c r="F126" s="84"/>
      <c r="G126" s="84"/>
      <c r="H126" s="83"/>
      <c r="I126" s="83"/>
    </row>
    <row r="127" spans="1:21" s="590" customFormat="1" ht="15" x14ac:dyDescent="0.25">
      <c r="A127" s="592"/>
      <c r="B127" s="593"/>
      <c r="C127" s="593"/>
      <c r="D127" s="594"/>
      <c r="E127" s="589"/>
      <c r="F127" s="589"/>
      <c r="G127" s="589"/>
      <c r="H127" s="594"/>
      <c r="I127" s="594"/>
    </row>
    <row r="128" spans="1:21" ht="15.75" x14ac:dyDescent="0.25">
      <c r="A128" s="654" t="s">
        <v>56</v>
      </c>
      <c r="B128" s="639"/>
      <c r="C128" s="639"/>
      <c r="D128" s="639"/>
      <c r="E128" s="639"/>
      <c r="F128" s="639"/>
      <c r="G128" s="639"/>
      <c r="H128" s="639"/>
      <c r="I128" s="639"/>
      <c r="J128" s="639"/>
      <c r="K128" s="639"/>
      <c r="L128" s="639"/>
      <c r="M128" s="639"/>
    </row>
    <row r="129" spans="1:21" ht="16.5" thickBot="1" x14ac:dyDescent="0.3">
      <c r="A129" s="655" t="s">
        <v>57</v>
      </c>
      <c r="B129" s="643"/>
      <c r="C129" s="643"/>
      <c r="D129" s="643"/>
      <c r="E129" s="643"/>
      <c r="F129" s="643"/>
      <c r="G129" s="643"/>
      <c r="H129" s="643"/>
      <c r="I129" s="643"/>
      <c r="J129" s="643"/>
      <c r="K129" s="643"/>
      <c r="L129" s="643"/>
      <c r="M129" s="643"/>
    </row>
    <row r="130" spans="1:21" ht="16.5" thickBot="1" x14ac:dyDescent="0.3">
      <c r="A130" s="11"/>
      <c r="B130" s="644" t="s">
        <v>5</v>
      </c>
      <c r="C130" s="644"/>
      <c r="D130" s="644"/>
      <c r="E130" s="644"/>
      <c r="F130" s="644"/>
      <c r="G130" s="644"/>
      <c r="H130" s="645"/>
      <c r="I130" s="656" t="s">
        <v>6</v>
      </c>
      <c r="J130" s="657"/>
      <c r="K130" s="657"/>
      <c r="L130" s="657"/>
      <c r="M130" s="657"/>
      <c r="N130" s="658"/>
      <c r="O130" s="635" t="s">
        <v>7</v>
      </c>
      <c r="P130" s="636"/>
      <c r="Q130" s="636"/>
      <c r="R130" s="636"/>
      <c r="S130" s="636"/>
      <c r="T130" s="636"/>
      <c r="U130" s="637"/>
    </row>
    <row r="131" spans="1:21" ht="60.75" customHeight="1" thickBot="1" x14ac:dyDescent="0.25">
      <c r="A131" s="220"/>
      <c r="B131" s="545">
        <v>2007</v>
      </c>
      <c r="C131" s="13">
        <v>2008</v>
      </c>
      <c r="D131" s="14">
        <v>2009</v>
      </c>
      <c r="E131" s="89">
        <v>2010</v>
      </c>
      <c r="F131" s="89">
        <v>2011</v>
      </c>
      <c r="G131" s="90">
        <v>2012</v>
      </c>
      <c r="H131" s="17" t="s">
        <v>164</v>
      </c>
      <c r="I131" s="91" t="s">
        <v>8</v>
      </c>
      <c r="J131" s="15" t="s">
        <v>9</v>
      </c>
      <c r="K131" s="15" t="s">
        <v>10</v>
      </c>
      <c r="L131" s="15" t="s">
        <v>11</v>
      </c>
      <c r="M131" s="18" t="s">
        <v>12</v>
      </c>
      <c r="N131" s="17" t="s">
        <v>13</v>
      </c>
      <c r="O131" s="91" t="s">
        <v>14</v>
      </c>
      <c r="P131" s="15" t="s">
        <v>15</v>
      </c>
      <c r="Q131" s="15" t="s">
        <v>16</v>
      </c>
      <c r="R131" s="15" t="s">
        <v>17</v>
      </c>
      <c r="S131" s="15" t="s">
        <v>18</v>
      </c>
      <c r="T131" s="16" t="s">
        <v>19</v>
      </c>
      <c r="U131" s="17" t="s">
        <v>163</v>
      </c>
    </row>
    <row r="132" spans="1:21" ht="12.75" x14ac:dyDescent="0.2">
      <c r="A132" s="151" t="s">
        <v>58</v>
      </c>
      <c r="B132" s="218">
        <v>10781</v>
      </c>
      <c r="C132" s="216">
        <v>11203</v>
      </c>
      <c r="D132" s="217">
        <v>12273</v>
      </c>
      <c r="E132" s="217">
        <v>13108</v>
      </c>
      <c r="F132" s="232">
        <v>13818</v>
      </c>
      <c r="G132" s="231">
        <v>14446</v>
      </c>
      <c r="H132" s="133">
        <f t="shared" ref="H132:H136" si="107">RATE(5,,-B132,G132)</f>
        <v>6.0273026167673237E-2</v>
      </c>
      <c r="I132" s="217">
        <v>12273</v>
      </c>
      <c r="J132" s="217">
        <v>13108</v>
      </c>
      <c r="K132" s="279">
        <v>13582</v>
      </c>
      <c r="L132" s="279">
        <v>14089</v>
      </c>
      <c r="M132" s="279">
        <v>14616</v>
      </c>
      <c r="N132" s="569">
        <f t="shared" ref="N132:N136" si="108">RATE(4,,-I132,M132)</f>
        <v>4.4646732109005001E-2</v>
      </c>
      <c r="O132" s="301">
        <v>15681.582850799363</v>
      </c>
      <c r="P132" s="301">
        <v>16089.350813613208</v>
      </c>
      <c r="Q132" s="301">
        <v>16682.216837121854</v>
      </c>
      <c r="R132" s="301">
        <v>17179.306746610877</v>
      </c>
      <c r="S132" s="301">
        <v>17759.280844132329</v>
      </c>
      <c r="T132" s="301">
        <v>18227.321076962766</v>
      </c>
      <c r="U132" s="570">
        <f>RATE(7,,-G132,T132)</f>
        <v>3.3772638697578135E-2</v>
      </c>
    </row>
    <row r="133" spans="1:21" ht="12.75" x14ac:dyDescent="0.2">
      <c r="A133" s="160" t="s">
        <v>59</v>
      </c>
      <c r="B133" s="222">
        <v>2776</v>
      </c>
      <c r="C133" s="74">
        <v>2868</v>
      </c>
      <c r="D133" s="155">
        <v>3384</v>
      </c>
      <c r="E133" s="155">
        <v>3532</v>
      </c>
      <c r="F133" s="235">
        <v>3624</v>
      </c>
      <c r="G133" s="76">
        <v>3606</v>
      </c>
      <c r="H133" s="145">
        <f t="shared" si="107"/>
        <v>5.3710365091327865E-2</v>
      </c>
      <c r="I133" s="155">
        <v>3384</v>
      </c>
      <c r="J133" s="155">
        <v>3532</v>
      </c>
      <c r="K133" s="281">
        <v>3594.0213482672953</v>
      </c>
      <c r="L133" s="281">
        <v>3702</v>
      </c>
      <c r="M133" s="281">
        <v>3809</v>
      </c>
      <c r="N133" s="568">
        <f t="shared" si="108"/>
        <v>3.0018807144223395E-2</v>
      </c>
      <c r="O133" s="169">
        <v>3780.3549679665366</v>
      </c>
      <c r="P133" s="169">
        <v>3893.192401328638</v>
      </c>
      <c r="Q133" s="169">
        <v>4052.0292409575154</v>
      </c>
      <c r="R133" s="169">
        <v>4188.6676838817311</v>
      </c>
      <c r="S133" s="169">
        <v>4346.5743212485495</v>
      </c>
      <c r="T133" s="169">
        <v>4478.1232412614336</v>
      </c>
      <c r="U133" s="591">
        <f t="shared" ref="U133:U136" si="109">RATE(7,,-G133,T133)</f>
        <v>3.1427287679082976E-2</v>
      </c>
    </row>
    <row r="134" spans="1:21" ht="12.75" x14ac:dyDescent="0.2">
      <c r="A134" s="160" t="s">
        <v>60</v>
      </c>
      <c r="B134" s="161">
        <v>478</v>
      </c>
      <c r="C134" s="162">
        <v>538</v>
      </c>
      <c r="D134" s="163">
        <v>525</v>
      </c>
      <c r="E134" s="163">
        <v>511</v>
      </c>
      <c r="F134" s="399">
        <v>368</v>
      </c>
      <c r="G134" s="164">
        <v>357</v>
      </c>
      <c r="H134" s="54">
        <f t="shared" si="107"/>
        <v>-5.670384565140725E-2</v>
      </c>
      <c r="I134" s="163">
        <v>525</v>
      </c>
      <c r="J134" s="163">
        <v>511</v>
      </c>
      <c r="K134" s="225">
        <v>568.06433955113891</v>
      </c>
      <c r="L134" s="225">
        <v>584</v>
      </c>
      <c r="M134" s="225">
        <v>600</v>
      </c>
      <c r="N134" s="568">
        <f t="shared" si="108"/>
        <v>3.3946307914363413E-2</v>
      </c>
      <c r="O134" s="169">
        <v>374.42177457554914</v>
      </c>
      <c r="P134" s="169">
        <v>381.43662732661448</v>
      </c>
      <c r="Q134" s="169">
        <v>392.71465470385829</v>
      </c>
      <c r="R134" s="169">
        <v>401.57665123175974</v>
      </c>
      <c r="S134" s="169">
        <v>412.21867986401276</v>
      </c>
      <c r="T134" s="169">
        <v>420.11153895422257</v>
      </c>
      <c r="U134" s="571">
        <f t="shared" si="109"/>
        <v>2.3527427293610046E-2</v>
      </c>
    </row>
    <row r="135" spans="1:21" ht="13.5" thickBot="1" x14ac:dyDescent="0.25">
      <c r="A135" s="282" t="s">
        <v>61</v>
      </c>
      <c r="B135" s="140">
        <v>5720</v>
      </c>
      <c r="C135" s="141">
        <v>5732</v>
      </c>
      <c r="D135" s="75">
        <v>5925</v>
      </c>
      <c r="E135" s="75">
        <v>6315</v>
      </c>
      <c r="F135" s="347">
        <v>6530</v>
      </c>
      <c r="G135" s="76">
        <v>6429</v>
      </c>
      <c r="H135" s="61">
        <f t="shared" si="107"/>
        <v>2.3645259116364222E-2</v>
      </c>
      <c r="I135" s="75">
        <v>5925</v>
      </c>
      <c r="J135" s="75">
        <v>6315</v>
      </c>
      <c r="K135" s="281">
        <v>6347.104593877636</v>
      </c>
      <c r="L135" s="281">
        <v>6478</v>
      </c>
      <c r="M135" s="281">
        <v>6607</v>
      </c>
      <c r="N135" s="577">
        <f t="shared" si="108"/>
        <v>2.7611576239308107E-2</v>
      </c>
      <c r="O135" s="173">
        <v>6737.5843189037159</v>
      </c>
      <c r="P135" s="173">
        <v>6778.9976451929751</v>
      </c>
      <c r="Q135" s="173">
        <v>6893.1887504232691</v>
      </c>
      <c r="R135" s="173">
        <v>6961.6388541670249</v>
      </c>
      <c r="S135" s="173">
        <v>7057.8216156947083</v>
      </c>
      <c r="T135" s="173">
        <v>7104.0759020239584</v>
      </c>
      <c r="U135" s="578">
        <f t="shared" si="109"/>
        <v>1.4366460429121194E-2</v>
      </c>
    </row>
    <row r="136" spans="1:21" ht="13.5" thickBot="1" x14ac:dyDescent="0.25">
      <c r="A136" s="149" t="s">
        <v>49</v>
      </c>
      <c r="B136" s="65">
        <f t="shared" ref="B136:I136" si="110">SUM(B132:B135)</f>
        <v>19755</v>
      </c>
      <c r="C136" s="66">
        <f t="shared" si="110"/>
        <v>20341</v>
      </c>
      <c r="D136" s="66">
        <f t="shared" si="110"/>
        <v>22107</v>
      </c>
      <c r="E136" s="67">
        <f t="shared" si="110"/>
        <v>23466</v>
      </c>
      <c r="F136" s="67">
        <f t="shared" si="110"/>
        <v>24340</v>
      </c>
      <c r="G136" s="196">
        <f t="shared" si="110"/>
        <v>24838</v>
      </c>
      <c r="H136" s="35">
        <f t="shared" si="107"/>
        <v>4.6858341107282438E-2</v>
      </c>
      <c r="I136" s="283">
        <f t="shared" si="110"/>
        <v>22107</v>
      </c>
      <c r="J136" s="150">
        <f>SUM(J132:J135)</f>
        <v>23466</v>
      </c>
      <c r="K136" s="64">
        <f>SUM(K132:K135)</f>
        <v>24091.190281696072</v>
      </c>
      <c r="L136" s="64">
        <f>SUM(L132:L135)</f>
        <v>24853</v>
      </c>
      <c r="M136" s="64">
        <f>SUM(M132:M135)</f>
        <v>25632</v>
      </c>
      <c r="N136" s="574">
        <f t="shared" si="108"/>
        <v>3.7679341652407057E-2</v>
      </c>
      <c r="O136" s="68">
        <v>26573.943912245162</v>
      </c>
      <c r="P136" s="70">
        <v>27142.977487461434</v>
      </c>
      <c r="Q136" s="70">
        <v>28020.149483206496</v>
      </c>
      <c r="R136" s="70">
        <v>28731.189935891391</v>
      </c>
      <c r="S136" s="70">
        <v>29575.895460939602</v>
      </c>
      <c r="T136" s="370">
        <v>30229.631759202377</v>
      </c>
      <c r="U136" s="575">
        <f t="shared" si="109"/>
        <v>2.8461487526521865E-2</v>
      </c>
    </row>
    <row r="137" spans="1:21" ht="15" x14ac:dyDescent="0.25">
      <c r="A137" s="284" t="s">
        <v>62</v>
      </c>
      <c r="B137" s="82"/>
      <c r="C137" s="82"/>
      <c r="D137" s="83"/>
      <c r="E137" s="84"/>
      <c r="F137" s="84"/>
      <c r="G137" s="84"/>
      <c r="H137" s="83"/>
      <c r="I137" s="83"/>
    </row>
    <row r="138" spans="1:21" ht="15" x14ac:dyDescent="0.25">
      <c r="A138" s="77"/>
      <c r="B138" s="82"/>
      <c r="C138" s="82"/>
      <c r="D138" s="83"/>
      <c r="E138" s="84"/>
      <c r="F138" s="84"/>
      <c r="G138" s="84"/>
      <c r="H138" s="83"/>
      <c r="I138" s="83"/>
    </row>
    <row r="139" spans="1:21" ht="15.75" x14ac:dyDescent="0.25">
      <c r="A139" s="654" t="s">
        <v>63</v>
      </c>
      <c r="B139" s="639"/>
      <c r="C139" s="639"/>
      <c r="D139" s="639"/>
      <c r="E139" s="639"/>
      <c r="F139" s="639"/>
      <c r="G139" s="639"/>
      <c r="H139" s="639"/>
      <c r="I139" s="639"/>
      <c r="J139" s="639"/>
      <c r="K139" s="639"/>
      <c r="L139" s="639"/>
      <c r="M139" s="639"/>
    </row>
    <row r="140" spans="1:21" ht="16.5" thickBot="1" x14ac:dyDescent="0.3">
      <c r="A140" s="655" t="s">
        <v>64</v>
      </c>
      <c r="B140" s="643"/>
      <c r="C140" s="643"/>
      <c r="D140" s="643"/>
      <c r="E140" s="643"/>
      <c r="F140" s="643"/>
      <c r="G140" s="643"/>
      <c r="H140" s="643"/>
      <c r="I140" s="643"/>
      <c r="J140" s="643"/>
      <c r="K140" s="643"/>
      <c r="L140" s="643"/>
      <c r="M140" s="643"/>
    </row>
    <row r="141" spans="1:21" ht="16.5" thickBot="1" x14ac:dyDescent="0.3">
      <c r="A141" s="11"/>
      <c r="B141" s="644" t="s">
        <v>5</v>
      </c>
      <c r="C141" s="644"/>
      <c r="D141" s="644"/>
      <c r="E141" s="644"/>
      <c r="F141" s="644"/>
      <c r="G141" s="644"/>
      <c r="H141" s="645"/>
      <c r="I141" s="656" t="s">
        <v>6</v>
      </c>
      <c r="J141" s="657"/>
      <c r="K141" s="657"/>
      <c r="L141" s="657"/>
      <c r="M141" s="657"/>
      <c r="N141" s="658"/>
      <c r="O141" s="635" t="s">
        <v>7</v>
      </c>
      <c r="P141" s="636"/>
      <c r="Q141" s="636"/>
      <c r="R141" s="636"/>
      <c r="S141" s="636"/>
      <c r="T141" s="636"/>
      <c r="U141" s="637"/>
    </row>
    <row r="142" spans="1:21" ht="60.75" thickBot="1" x14ac:dyDescent="0.25">
      <c r="A142" s="220"/>
      <c r="B142" s="545">
        <v>2007</v>
      </c>
      <c r="C142" s="13">
        <v>2008</v>
      </c>
      <c r="D142" s="14">
        <v>2009</v>
      </c>
      <c r="E142" s="89">
        <v>2010</v>
      </c>
      <c r="F142" s="89">
        <v>2011</v>
      </c>
      <c r="G142" s="90">
        <v>2012</v>
      </c>
      <c r="H142" s="17" t="s">
        <v>164</v>
      </c>
      <c r="I142" s="91" t="s">
        <v>8</v>
      </c>
      <c r="J142" s="15" t="s">
        <v>9</v>
      </c>
      <c r="K142" s="15" t="s">
        <v>10</v>
      </c>
      <c r="L142" s="15" t="s">
        <v>11</v>
      </c>
      <c r="M142" s="18" t="s">
        <v>12</v>
      </c>
      <c r="N142" s="17" t="s">
        <v>13</v>
      </c>
      <c r="O142" s="91" t="s">
        <v>14</v>
      </c>
      <c r="P142" s="15" t="s">
        <v>15</v>
      </c>
      <c r="Q142" s="15" t="s">
        <v>16</v>
      </c>
      <c r="R142" s="15" t="s">
        <v>17</v>
      </c>
      <c r="S142" s="15" t="s">
        <v>18</v>
      </c>
      <c r="T142" s="18" t="s">
        <v>19</v>
      </c>
      <c r="U142" s="17" t="s">
        <v>163</v>
      </c>
    </row>
    <row r="143" spans="1:21" ht="12.75" x14ac:dyDescent="0.2">
      <c r="A143" s="151" t="s">
        <v>58</v>
      </c>
      <c r="B143" s="218">
        <v>3600</v>
      </c>
      <c r="C143" s="216">
        <v>2111</v>
      </c>
      <c r="D143" s="217">
        <v>3173</v>
      </c>
      <c r="E143" s="217">
        <v>2494</v>
      </c>
      <c r="F143" s="232">
        <v>1809</v>
      </c>
      <c r="G143" s="215">
        <v>1652</v>
      </c>
      <c r="H143" s="133">
        <f t="shared" ref="H143:H147" si="111">RATE(5,,-B143,G143)</f>
        <v>-0.14426063904629727</v>
      </c>
      <c r="I143" s="217">
        <v>3173</v>
      </c>
      <c r="J143" s="217">
        <v>2494</v>
      </c>
      <c r="K143" s="279">
        <v>2431</v>
      </c>
      <c r="L143" s="279">
        <v>2384</v>
      </c>
      <c r="M143" s="279">
        <v>2345</v>
      </c>
      <c r="N143" s="145">
        <f t="shared" ref="N143:N147" si="112">RATE(4,,-I143,M143)</f>
        <v>-7.2811164087484781E-2</v>
      </c>
      <c r="O143" s="285">
        <v>662.91044776119406</v>
      </c>
      <c r="P143" s="286">
        <v>491.03638497652582</v>
      </c>
      <c r="Q143" s="286">
        <v>294.22000000000003</v>
      </c>
      <c r="R143" s="286">
        <v>285.76</v>
      </c>
      <c r="S143" s="286">
        <v>275.42</v>
      </c>
      <c r="T143" s="286">
        <v>267.89999999999998</v>
      </c>
      <c r="U143" s="45">
        <f>RATE(7,,-G143,T143)</f>
        <v>-0.22885237677343434</v>
      </c>
    </row>
    <row r="144" spans="1:21" ht="12.75" x14ac:dyDescent="0.2">
      <c r="A144" s="160" t="s">
        <v>59</v>
      </c>
      <c r="B144" s="161">
        <v>105</v>
      </c>
      <c r="C144" s="219">
        <v>110</v>
      </c>
      <c r="D144" s="188">
        <v>83</v>
      </c>
      <c r="E144" s="188">
        <v>62</v>
      </c>
      <c r="F144" s="399">
        <v>48</v>
      </c>
      <c r="G144" s="287">
        <v>69</v>
      </c>
      <c r="H144" s="145">
        <f t="shared" si="111"/>
        <v>-8.0541867720047775E-2</v>
      </c>
      <c r="I144" s="188">
        <v>83</v>
      </c>
      <c r="J144" s="188">
        <v>62</v>
      </c>
      <c r="K144" s="281">
        <v>62</v>
      </c>
      <c r="L144" s="281">
        <v>62</v>
      </c>
      <c r="M144" s="281">
        <v>59</v>
      </c>
      <c r="N144" s="54">
        <f t="shared" si="112"/>
        <v>-8.1786909868914986E-2</v>
      </c>
      <c r="O144" s="168">
        <v>26.890547263681594</v>
      </c>
      <c r="P144" s="288">
        <v>20.179577464788732</v>
      </c>
      <c r="Q144" s="288">
        <v>15.650000000000004</v>
      </c>
      <c r="R144" s="288">
        <v>15.200000000000001</v>
      </c>
      <c r="S144" s="288">
        <v>14.650000000000002</v>
      </c>
      <c r="T144" s="288">
        <v>14.25</v>
      </c>
      <c r="U144" s="302">
        <f t="shared" ref="U144:U147" si="113">RATE(7,,-G144,T144)</f>
        <v>-0.20175176369400896</v>
      </c>
    </row>
    <row r="145" spans="1:21" ht="12.75" x14ac:dyDescent="0.2">
      <c r="A145" s="160" t="s">
        <v>60</v>
      </c>
      <c r="B145" s="360">
        <v>125</v>
      </c>
      <c r="C145" s="219">
        <v>61</v>
      </c>
      <c r="D145" s="188">
        <v>106</v>
      </c>
      <c r="E145" s="188">
        <v>74</v>
      </c>
      <c r="F145" s="345">
        <v>9</v>
      </c>
      <c r="G145" s="187">
        <v>4</v>
      </c>
      <c r="H145" s="54">
        <f t="shared" si="111"/>
        <v>-0.4976227136980832</v>
      </c>
      <c r="I145" s="188">
        <v>106</v>
      </c>
      <c r="J145" s="188">
        <v>74</v>
      </c>
      <c r="K145" s="225">
        <v>79</v>
      </c>
      <c r="L145" s="225">
        <v>78</v>
      </c>
      <c r="M145" s="225">
        <v>74</v>
      </c>
      <c r="N145" s="54">
        <f t="shared" si="112"/>
        <v>-8.5925773512768963E-2</v>
      </c>
      <c r="O145" s="168">
        <v>1.1691542288557215</v>
      </c>
      <c r="P145" s="288">
        <v>0</v>
      </c>
      <c r="Q145" s="288">
        <v>0</v>
      </c>
      <c r="R145" s="288">
        <v>0</v>
      </c>
      <c r="S145" s="288">
        <v>0</v>
      </c>
      <c r="T145" s="288">
        <v>0</v>
      </c>
      <c r="U145" s="54">
        <f t="shared" si="113"/>
        <v>-0.99999911486961435</v>
      </c>
    </row>
    <row r="146" spans="1:21" ht="13.5" thickBot="1" x14ac:dyDescent="0.25">
      <c r="A146" s="282" t="s">
        <v>61</v>
      </c>
      <c r="B146" s="140">
        <v>133</v>
      </c>
      <c r="C146" s="141">
        <v>38</v>
      </c>
      <c r="D146" s="75">
        <v>28</v>
      </c>
      <c r="E146" s="75">
        <v>23</v>
      </c>
      <c r="F146" s="347">
        <v>32</v>
      </c>
      <c r="G146" s="73">
        <v>34</v>
      </c>
      <c r="H146" s="61">
        <f t="shared" si="111"/>
        <v>-0.23875324349896887</v>
      </c>
      <c r="I146" s="75">
        <v>28</v>
      </c>
      <c r="J146" s="75">
        <v>23</v>
      </c>
      <c r="K146" s="281">
        <v>22</v>
      </c>
      <c r="L146" s="281">
        <v>21</v>
      </c>
      <c r="M146" s="281">
        <v>21</v>
      </c>
      <c r="N146" s="61">
        <f t="shared" si="112"/>
        <v>-6.9395140897860211E-2</v>
      </c>
      <c r="O146" s="179">
        <v>14.029850746268657</v>
      </c>
      <c r="P146" s="289">
        <v>9.784037558685446</v>
      </c>
      <c r="Q146" s="289">
        <v>3.13</v>
      </c>
      <c r="R146" s="289">
        <v>3.04</v>
      </c>
      <c r="S146" s="289">
        <v>2.93</v>
      </c>
      <c r="T146" s="289">
        <v>2.85</v>
      </c>
      <c r="U146" s="61">
        <f t="shared" si="113"/>
        <v>-0.29822945688579999</v>
      </c>
    </row>
    <row r="147" spans="1:21" ht="13.5" thickBot="1" x14ac:dyDescent="0.25">
      <c r="A147" s="149" t="s">
        <v>49</v>
      </c>
      <c r="B147" s="65">
        <f t="shared" ref="B147:I147" si="114">SUM(B143:B146)</f>
        <v>3963</v>
      </c>
      <c r="C147" s="66">
        <f t="shared" si="114"/>
        <v>2320</v>
      </c>
      <c r="D147" s="66">
        <f t="shared" si="114"/>
        <v>3390</v>
      </c>
      <c r="E147" s="67">
        <f t="shared" si="114"/>
        <v>2653</v>
      </c>
      <c r="F147" s="64">
        <f t="shared" si="114"/>
        <v>1898</v>
      </c>
      <c r="G147" s="196">
        <f t="shared" si="114"/>
        <v>1759</v>
      </c>
      <c r="H147" s="35">
        <f t="shared" si="111"/>
        <v>-0.14994240221221203</v>
      </c>
      <c r="I147" s="67">
        <f t="shared" si="114"/>
        <v>3390</v>
      </c>
      <c r="J147" s="64">
        <f>SUM(J143:J146)</f>
        <v>2653</v>
      </c>
      <c r="K147" s="67">
        <f>SUM(K143:K146)</f>
        <v>2594</v>
      </c>
      <c r="L147" s="64">
        <f>SUM(L143:L146)</f>
        <v>2545</v>
      </c>
      <c r="M147" s="64">
        <f>SUM(M143:M146)</f>
        <v>2499</v>
      </c>
      <c r="N147" s="35">
        <f t="shared" si="112"/>
        <v>-7.3401400448492235E-2</v>
      </c>
      <c r="O147" s="64">
        <v>705</v>
      </c>
      <c r="P147" s="64">
        <v>521</v>
      </c>
      <c r="Q147" s="64">
        <v>313</v>
      </c>
      <c r="R147" s="64">
        <v>304</v>
      </c>
      <c r="S147" s="64">
        <v>293</v>
      </c>
      <c r="T147" s="64">
        <v>285</v>
      </c>
      <c r="U147" s="35">
        <f t="shared" si="113"/>
        <v>-0.22894968802420526</v>
      </c>
    </row>
    <row r="148" spans="1:21" ht="15" x14ac:dyDescent="0.25">
      <c r="A148" s="77"/>
      <c r="B148" s="82"/>
      <c r="C148" s="82"/>
      <c r="D148" s="83"/>
      <c r="E148" s="84"/>
      <c r="F148" s="84"/>
      <c r="G148" s="84"/>
      <c r="H148" s="83"/>
      <c r="I148" s="83"/>
    </row>
    <row r="149" spans="1:21" ht="15" x14ac:dyDescent="0.25">
      <c r="A149" s="77"/>
      <c r="B149" s="82"/>
      <c r="C149" s="82"/>
      <c r="D149" s="83"/>
      <c r="E149" s="84"/>
      <c r="F149" s="84"/>
      <c r="G149" s="84"/>
      <c r="H149" s="83"/>
      <c r="I149" s="83"/>
    </row>
    <row r="150" spans="1:21" ht="15.75" x14ac:dyDescent="0.25">
      <c r="A150" s="654" t="s">
        <v>65</v>
      </c>
      <c r="B150" s="639"/>
      <c r="C150" s="639"/>
      <c r="D150" s="639"/>
      <c r="E150" s="639"/>
      <c r="F150" s="639"/>
      <c r="G150" s="639"/>
      <c r="H150" s="639"/>
      <c r="I150" s="639"/>
      <c r="J150" s="639"/>
      <c r="K150" s="639"/>
      <c r="L150" s="639"/>
      <c r="M150" s="639"/>
    </row>
    <row r="151" spans="1:21" ht="16.5" thickBot="1" x14ac:dyDescent="0.3">
      <c r="A151" s="655" t="s">
        <v>66</v>
      </c>
      <c r="B151" s="643"/>
      <c r="C151" s="643"/>
      <c r="D151" s="643"/>
      <c r="E151" s="643"/>
      <c r="F151" s="643"/>
      <c r="G151" s="643"/>
      <c r="H151" s="643"/>
      <c r="I151" s="643"/>
      <c r="J151" s="643"/>
      <c r="K151" s="643"/>
      <c r="L151" s="643"/>
      <c r="M151" s="643"/>
    </row>
    <row r="152" spans="1:21" ht="16.5" thickBot="1" x14ac:dyDescent="0.3">
      <c r="A152" s="11"/>
      <c r="B152" s="644" t="s">
        <v>5</v>
      </c>
      <c r="C152" s="644"/>
      <c r="D152" s="644"/>
      <c r="E152" s="644"/>
      <c r="F152" s="644"/>
      <c r="G152" s="644"/>
      <c r="H152" s="645"/>
      <c r="I152" s="656" t="s">
        <v>6</v>
      </c>
      <c r="J152" s="657"/>
      <c r="K152" s="657"/>
      <c r="L152" s="657"/>
      <c r="M152" s="657"/>
      <c r="N152" s="658"/>
      <c r="O152" s="635" t="s">
        <v>7</v>
      </c>
      <c r="P152" s="636"/>
      <c r="Q152" s="636"/>
      <c r="R152" s="636"/>
      <c r="S152" s="636"/>
      <c r="T152" s="636"/>
      <c r="U152" s="637"/>
    </row>
    <row r="153" spans="1:21" ht="60.75" thickBot="1" x14ac:dyDescent="0.25">
      <c r="A153" s="220"/>
      <c r="B153" s="545">
        <v>2007</v>
      </c>
      <c r="C153" s="13">
        <v>2008</v>
      </c>
      <c r="D153" s="14">
        <v>2009</v>
      </c>
      <c r="E153" s="89">
        <v>2010</v>
      </c>
      <c r="F153" s="89">
        <v>2011</v>
      </c>
      <c r="G153" s="90">
        <v>2012</v>
      </c>
      <c r="H153" s="17" t="s">
        <v>164</v>
      </c>
      <c r="I153" s="91" t="s">
        <v>8</v>
      </c>
      <c r="J153" s="15" t="s">
        <v>9</v>
      </c>
      <c r="K153" s="15" t="s">
        <v>10</v>
      </c>
      <c r="L153" s="15" t="s">
        <v>11</v>
      </c>
      <c r="M153" s="18" t="s">
        <v>12</v>
      </c>
      <c r="N153" s="17" t="s">
        <v>13</v>
      </c>
      <c r="O153" s="91" t="s">
        <v>14</v>
      </c>
      <c r="P153" s="15" t="s">
        <v>15</v>
      </c>
      <c r="Q153" s="15" t="s">
        <v>16</v>
      </c>
      <c r="R153" s="15" t="s">
        <v>17</v>
      </c>
      <c r="S153" s="15" t="s">
        <v>18</v>
      </c>
      <c r="T153" s="18" t="s">
        <v>19</v>
      </c>
      <c r="U153" s="17" t="s">
        <v>163</v>
      </c>
    </row>
    <row r="154" spans="1:21" ht="12.75" x14ac:dyDescent="0.2">
      <c r="A154" s="151" t="s">
        <v>58</v>
      </c>
      <c r="B154" s="215">
        <f t="shared" ref="B154:D157" si="115">B132+B143</f>
        <v>14381</v>
      </c>
      <c r="C154" s="216">
        <f t="shared" si="115"/>
        <v>13314</v>
      </c>
      <c r="D154" s="216">
        <f t="shared" si="115"/>
        <v>15446</v>
      </c>
      <c r="E154" s="217">
        <f>E132+E143</f>
        <v>15602</v>
      </c>
      <c r="F154" s="217">
        <f t="shared" ref="F154:G157" si="116">F132+F143</f>
        <v>15627</v>
      </c>
      <c r="G154" s="217">
        <f t="shared" si="116"/>
        <v>16098</v>
      </c>
      <c r="H154" s="133">
        <f t="shared" ref="H154:H158" si="117">RATE(5,,-B154,G154)</f>
        <v>2.2813772625116229E-2</v>
      </c>
      <c r="I154" s="217">
        <f>I132+I143</f>
        <v>15446</v>
      </c>
      <c r="J154" s="216">
        <f t="shared" ref="J154:M157" si="118">J132+J143</f>
        <v>15602</v>
      </c>
      <c r="K154" s="216">
        <f t="shared" si="118"/>
        <v>16013</v>
      </c>
      <c r="L154" s="216">
        <f t="shared" si="118"/>
        <v>16473</v>
      </c>
      <c r="M154" s="216">
        <f t="shared" si="118"/>
        <v>16961</v>
      </c>
      <c r="N154" s="145">
        <f t="shared" ref="N154:N158" si="119">RATE(4,,-I154,M154)</f>
        <v>2.3667360093810735E-2</v>
      </c>
      <c r="O154" s="216">
        <f t="shared" ref="O154:T157" si="120">O132+O143</f>
        <v>16344.493298560557</v>
      </c>
      <c r="P154" s="216">
        <f t="shared" si="120"/>
        <v>16580.387198589735</v>
      </c>
      <c r="Q154" s="216">
        <f t="shared" si="120"/>
        <v>16976.436837121855</v>
      </c>
      <c r="R154" s="216">
        <f t="shared" si="120"/>
        <v>17465.066746610875</v>
      </c>
      <c r="S154" s="216">
        <f t="shared" si="120"/>
        <v>18034.700844132327</v>
      </c>
      <c r="T154" s="216">
        <f t="shared" si="120"/>
        <v>18495.221076962767</v>
      </c>
      <c r="U154" s="45">
        <f>RATE(7,,-G154,T154)</f>
        <v>2.0028989803531603E-2</v>
      </c>
    </row>
    <row r="155" spans="1:21" ht="12.75" x14ac:dyDescent="0.2">
      <c r="A155" s="160" t="s">
        <v>59</v>
      </c>
      <c r="B155" s="287">
        <f t="shared" si="115"/>
        <v>2881</v>
      </c>
      <c r="C155" s="162">
        <f t="shared" si="115"/>
        <v>2978</v>
      </c>
      <c r="D155" s="219">
        <f t="shared" si="115"/>
        <v>3467</v>
      </c>
      <c r="E155" s="188">
        <f>E133+E144</f>
        <v>3594</v>
      </c>
      <c r="F155" s="188">
        <f t="shared" si="116"/>
        <v>3672</v>
      </c>
      <c r="G155" s="188">
        <f t="shared" si="116"/>
        <v>3675</v>
      </c>
      <c r="H155" s="145">
        <f t="shared" si="117"/>
        <v>4.9887625713972934E-2</v>
      </c>
      <c r="I155" s="188">
        <f>I133+I144</f>
        <v>3467</v>
      </c>
      <c r="J155" s="162">
        <f t="shared" si="118"/>
        <v>3594</v>
      </c>
      <c r="K155" s="162">
        <f t="shared" si="118"/>
        <v>3656.0213482672953</v>
      </c>
      <c r="L155" s="162">
        <f t="shared" si="118"/>
        <v>3764</v>
      </c>
      <c r="M155" s="162">
        <f t="shared" si="118"/>
        <v>3868</v>
      </c>
      <c r="N155" s="54">
        <f t="shared" si="119"/>
        <v>2.773975433553217E-2</v>
      </c>
      <c r="O155" s="162">
        <f t="shared" si="120"/>
        <v>3807.2455152302182</v>
      </c>
      <c r="P155" s="162">
        <f t="shared" si="120"/>
        <v>3913.3719787934265</v>
      </c>
      <c r="Q155" s="162">
        <f t="shared" si="120"/>
        <v>4067.6792409575155</v>
      </c>
      <c r="R155" s="162">
        <f t="shared" si="120"/>
        <v>4203.867683881731</v>
      </c>
      <c r="S155" s="162">
        <f t="shared" si="120"/>
        <v>4361.2243212485491</v>
      </c>
      <c r="T155" s="162">
        <f t="shared" si="120"/>
        <v>4492.3732412614336</v>
      </c>
      <c r="U155" s="302">
        <f t="shared" ref="U155:U158" si="121">RATE(7,,-G155,T155)</f>
        <v>2.9105226953119699E-2</v>
      </c>
    </row>
    <row r="156" spans="1:21" ht="12.75" x14ac:dyDescent="0.2">
      <c r="A156" s="160" t="s">
        <v>60</v>
      </c>
      <c r="B156" s="187">
        <f t="shared" si="115"/>
        <v>603</v>
      </c>
      <c r="C156" s="219">
        <f t="shared" si="115"/>
        <v>599</v>
      </c>
      <c r="D156" s="219">
        <f t="shared" si="115"/>
        <v>631</v>
      </c>
      <c r="E156" s="188">
        <f>E134+E145</f>
        <v>585</v>
      </c>
      <c r="F156" s="188">
        <f t="shared" si="116"/>
        <v>377</v>
      </c>
      <c r="G156" s="188">
        <f t="shared" si="116"/>
        <v>361</v>
      </c>
      <c r="H156" s="54">
        <f t="shared" si="117"/>
        <v>-9.7519185956706153E-2</v>
      </c>
      <c r="I156" s="188">
        <f>I134+I145</f>
        <v>631</v>
      </c>
      <c r="J156" s="219">
        <f t="shared" si="118"/>
        <v>585</v>
      </c>
      <c r="K156" s="219">
        <f t="shared" si="118"/>
        <v>647.06433955113891</v>
      </c>
      <c r="L156" s="219">
        <f t="shared" si="118"/>
        <v>662</v>
      </c>
      <c r="M156" s="219">
        <f t="shared" si="118"/>
        <v>674</v>
      </c>
      <c r="N156" s="54">
        <f t="shared" si="119"/>
        <v>1.6617623993954569E-2</v>
      </c>
      <c r="O156" s="219">
        <f t="shared" si="120"/>
        <v>375.59092880440488</v>
      </c>
      <c r="P156" s="219">
        <f t="shared" si="120"/>
        <v>381.43662732661448</v>
      </c>
      <c r="Q156" s="219">
        <f t="shared" si="120"/>
        <v>392.71465470385829</v>
      </c>
      <c r="R156" s="219">
        <f t="shared" si="120"/>
        <v>401.57665123175974</v>
      </c>
      <c r="S156" s="219">
        <f t="shared" si="120"/>
        <v>412.21867986401276</v>
      </c>
      <c r="T156" s="219">
        <f t="shared" si="120"/>
        <v>420.11153895422257</v>
      </c>
      <c r="U156" s="54">
        <f t="shared" si="121"/>
        <v>2.1899534185063709E-2</v>
      </c>
    </row>
    <row r="157" spans="1:21" ht="13.5" thickBot="1" x14ac:dyDescent="0.25">
      <c r="A157" s="282" t="s">
        <v>61</v>
      </c>
      <c r="B157" s="73">
        <f t="shared" si="115"/>
        <v>5853</v>
      </c>
      <c r="C157" s="74">
        <f t="shared" si="115"/>
        <v>5770</v>
      </c>
      <c r="D157" s="74">
        <f t="shared" si="115"/>
        <v>5953</v>
      </c>
      <c r="E157" s="155">
        <f>E135+E146</f>
        <v>6338</v>
      </c>
      <c r="F157" s="155">
        <f t="shared" si="116"/>
        <v>6562</v>
      </c>
      <c r="G157" s="155">
        <f t="shared" si="116"/>
        <v>6463</v>
      </c>
      <c r="H157" s="61">
        <f t="shared" si="117"/>
        <v>2.0025728700606142E-2</v>
      </c>
      <c r="I157" s="155">
        <f>I135+I146</f>
        <v>5953</v>
      </c>
      <c r="J157" s="74">
        <f t="shared" si="118"/>
        <v>6338</v>
      </c>
      <c r="K157" s="74">
        <f t="shared" si="118"/>
        <v>6369.104593877636</v>
      </c>
      <c r="L157" s="74">
        <f t="shared" si="118"/>
        <v>6499</v>
      </c>
      <c r="M157" s="74">
        <f t="shared" si="118"/>
        <v>6628</v>
      </c>
      <c r="N157" s="61">
        <f t="shared" si="119"/>
        <v>2.7215713604108217E-2</v>
      </c>
      <c r="O157" s="74">
        <f t="shared" si="120"/>
        <v>6751.6141696499844</v>
      </c>
      <c r="P157" s="74">
        <f t="shared" si="120"/>
        <v>6788.7816827516608</v>
      </c>
      <c r="Q157" s="74">
        <f t="shared" si="120"/>
        <v>6896.3187504232692</v>
      </c>
      <c r="R157" s="74">
        <f t="shared" si="120"/>
        <v>6964.6788541670248</v>
      </c>
      <c r="S157" s="74">
        <f t="shared" si="120"/>
        <v>7060.7516156947086</v>
      </c>
      <c r="T157" s="74">
        <f t="shared" si="120"/>
        <v>7106.9259020239588</v>
      </c>
      <c r="U157" s="61">
        <f t="shared" si="121"/>
        <v>1.3660489294309673E-2</v>
      </c>
    </row>
    <row r="158" spans="1:21" ht="13.5" thickBot="1" x14ac:dyDescent="0.25">
      <c r="A158" s="149" t="s">
        <v>49</v>
      </c>
      <c r="B158" s="65">
        <f t="shared" ref="B158:D158" si="122">SUM(B154:B157)</f>
        <v>23718</v>
      </c>
      <c r="C158" s="66">
        <f t="shared" si="122"/>
        <v>22661</v>
      </c>
      <c r="D158" s="66">
        <f t="shared" si="122"/>
        <v>25497</v>
      </c>
      <c r="E158" s="67">
        <f>SUM(E154:E157)</f>
        <v>26119</v>
      </c>
      <c r="F158" s="64">
        <f t="shared" ref="F158:G158" si="123">SUM(F154:F157)</f>
        <v>26238</v>
      </c>
      <c r="G158" s="196">
        <f t="shared" si="123"/>
        <v>26597</v>
      </c>
      <c r="H158" s="35">
        <f t="shared" si="117"/>
        <v>2.3177350187439154E-2</v>
      </c>
      <c r="I158" s="283">
        <f>SUM(I154:I157)</f>
        <v>25497</v>
      </c>
      <c r="J158" s="150">
        <f>SUM(J154:J157)</f>
        <v>26119</v>
      </c>
      <c r="K158" s="64">
        <f>SUM(K154:K157)</f>
        <v>26685.190281696072</v>
      </c>
      <c r="L158" s="64">
        <f>SUM(L154:L157)</f>
        <v>27398</v>
      </c>
      <c r="M158" s="64">
        <f>SUM(M154:M157)</f>
        <v>28131</v>
      </c>
      <c r="N158" s="35">
        <f t="shared" si="119"/>
        <v>2.4882368156386822E-2</v>
      </c>
      <c r="O158" s="64">
        <f t="shared" ref="O158:T158" si="124">SUM(O154:O157)</f>
        <v>27278.943912245166</v>
      </c>
      <c r="P158" s="64">
        <f t="shared" si="124"/>
        <v>27663.977487461438</v>
      </c>
      <c r="Q158" s="64">
        <f t="shared" si="124"/>
        <v>28333.1494832065</v>
      </c>
      <c r="R158" s="64">
        <f t="shared" si="124"/>
        <v>29035.189935891391</v>
      </c>
      <c r="S158" s="64">
        <f t="shared" si="124"/>
        <v>29868.895460939599</v>
      </c>
      <c r="T158" s="64">
        <f t="shared" si="124"/>
        <v>30514.631759202381</v>
      </c>
      <c r="U158" s="35">
        <f t="shared" si="121"/>
        <v>1.9823625170954619E-2</v>
      </c>
    </row>
    <row r="159" spans="1:21" ht="15" x14ac:dyDescent="0.25">
      <c r="A159" s="77"/>
      <c r="B159" s="241"/>
      <c r="C159" s="241"/>
      <c r="D159" s="83"/>
      <c r="E159" s="84"/>
      <c r="F159" s="84"/>
      <c r="G159" s="84"/>
      <c r="H159" s="83"/>
      <c r="I159" s="83"/>
    </row>
    <row r="160" spans="1:21" ht="15" x14ac:dyDescent="0.25">
      <c r="A160" s="77"/>
      <c r="B160" s="241"/>
      <c r="C160" s="241"/>
      <c r="D160" s="83"/>
      <c r="E160" s="84"/>
      <c r="F160" s="84"/>
      <c r="G160" s="84"/>
      <c r="H160" s="83"/>
      <c r="I160" s="83"/>
    </row>
    <row r="161" spans="1:21" ht="15.75" x14ac:dyDescent="0.25">
      <c r="A161" s="654" t="s">
        <v>67</v>
      </c>
      <c r="B161" s="639"/>
      <c r="C161" s="639"/>
      <c r="D161" s="639"/>
      <c r="E161" s="639"/>
      <c r="F161" s="639"/>
      <c r="G161" s="639"/>
      <c r="H161" s="639"/>
      <c r="I161" s="639"/>
      <c r="J161" s="639"/>
      <c r="K161" s="639"/>
    </row>
    <row r="162" spans="1:21" ht="16.5" thickBot="1" x14ac:dyDescent="0.3">
      <c r="A162" s="655" t="s">
        <v>68</v>
      </c>
      <c r="B162" s="659"/>
      <c r="C162" s="659"/>
      <c r="D162" s="659"/>
      <c r="E162" s="643"/>
      <c r="F162" s="643"/>
      <c r="G162" s="643"/>
      <c r="H162" s="643"/>
      <c r="I162" s="643"/>
      <c r="J162" s="643"/>
      <c r="K162" s="643"/>
    </row>
    <row r="163" spans="1:21" ht="16.5" thickBot="1" x14ac:dyDescent="0.3">
      <c r="A163" s="11"/>
      <c r="B163" s="644" t="s">
        <v>5</v>
      </c>
      <c r="C163" s="644"/>
      <c r="D163" s="644"/>
      <c r="E163" s="644"/>
      <c r="F163" s="644"/>
      <c r="G163" s="645"/>
      <c r="H163" s="646" t="s">
        <v>6</v>
      </c>
      <c r="I163" s="647"/>
      <c r="J163" s="647"/>
      <c r="K163" s="647"/>
      <c r="L163" s="648"/>
      <c r="M163" s="635" t="s">
        <v>7</v>
      </c>
      <c r="N163" s="636"/>
      <c r="O163" s="636"/>
      <c r="P163" s="636"/>
      <c r="Q163" s="636"/>
      <c r="R163" s="637"/>
    </row>
    <row r="164" spans="1:21" ht="36.75" thickBot="1" x14ac:dyDescent="0.25">
      <c r="A164" s="220"/>
      <c r="B164" s="545">
        <v>2007</v>
      </c>
      <c r="C164" s="13">
        <v>2008</v>
      </c>
      <c r="D164" s="14">
        <v>2009</v>
      </c>
      <c r="E164" s="89">
        <v>2010</v>
      </c>
      <c r="F164" s="89">
        <v>2011</v>
      </c>
      <c r="G164" s="90">
        <v>2012</v>
      </c>
      <c r="H164" s="91" t="s">
        <v>8</v>
      </c>
      <c r="I164" s="15" t="s">
        <v>9</v>
      </c>
      <c r="J164" s="15" t="s">
        <v>30</v>
      </c>
      <c r="K164" s="15" t="s">
        <v>11</v>
      </c>
      <c r="L164" s="16" t="s">
        <v>12</v>
      </c>
      <c r="M164" s="91" t="s">
        <v>14</v>
      </c>
      <c r="N164" s="15" t="s">
        <v>15</v>
      </c>
      <c r="O164" s="15" t="s">
        <v>16</v>
      </c>
      <c r="P164" s="15" t="s">
        <v>17</v>
      </c>
      <c r="Q164" s="15" t="s">
        <v>18</v>
      </c>
      <c r="R164" s="16" t="s">
        <v>19</v>
      </c>
    </row>
    <row r="165" spans="1:21" ht="12.75" x14ac:dyDescent="0.2">
      <c r="A165" s="151" t="s">
        <v>58</v>
      </c>
      <c r="B165" s="290">
        <f>B154/$B$158</f>
        <v>0.60633274306433937</v>
      </c>
      <c r="C165" s="243">
        <f>C154/$C$158</f>
        <v>0.58752923524998901</v>
      </c>
      <c r="D165" s="243">
        <f>D154/$D$158</f>
        <v>0.60579676040318464</v>
      </c>
      <c r="E165" s="245">
        <f>E154/$E$158</f>
        <v>0.59734293043378384</v>
      </c>
      <c r="F165" s="242">
        <f>F154/$F$158</f>
        <v>0.59558655385319004</v>
      </c>
      <c r="G165" s="246">
        <f>G154/$G$158</f>
        <v>0.60525623190585409</v>
      </c>
      <c r="H165" s="249">
        <f>I154/$I$158</f>
        <v>0.60579676040318464</v>
      </c>
      <c r="I165" s="242">
        <f>J154/$J$158</f>
        <v>0.59734293043378384</v>
      </c>
      <c r="J165" s="242">
        <f>K154/$K$158</f>
        <v>0.6000706695722402</v>
      </c>
      <c r="K165" s="242">
        <f>L154/$L$158</f>
        <v>0.60124826629680994</v>
      </c>
      <c r="L165" s="246">
        <f>M154/$M$158</f>
        <v>0.60292915289182747</v>
      </c>
      <c r="M165" s="249">
        <f>O154/$O$158</f>
        <v>0.59916151267218687</v>
      </c>
      <c r="N165" s="242">
        <f>P154/$P$158</f>
        <v>0.59934935987078197</v>
      </c>
      <c r="O165" s="242">
        <f>Q154/$Q$158</f>
        <v>0.59917224688289783</v>
      </c>
      <c r="P165" s="242">
        <f>R154/$R$158</f>
        <v>0.60151377639247705</v>
      </c>
      <c r="Q165" s="242">
        <f>S154/$S$158</f>
        <v>0.60379537193522326</v>
      </c>
      <c r="R165" s="246">
        <f>T154/$T$158</f>
        <v>0.60610992205026737</v>
      </c>
    </row>
    <row r="166" spans="1:21" ht="12.75" x14ac:dyDescent="0.2">
      <c r="A166" s="160" t="s">
        <v>59</v>
      </c>
      <c r="B166" s="291">
        <f>B155/$B$158</f>
        <v>0.12146892655367232</v>
      </c>
      <c r="C166" s="251">
        <f>C155/$C$158</f>
        <v>0.1314152067428622</v>
      </c>
      <c r="D166" s="251">
        <f>D155/$D$158</f>
        <v>0.13597678158214693</v>
      </c>
      <c r="E166" s="262">
        <f>E155/$E$158</f>
        <v>0.13760098012940772</v>
      </c>
      <c r="F166" s="250">
        <f t="shared" ref="F166:F169" si="125">F155/$F$158</f>
        <v>0.13994969128744569</v>
      </c>
      <c r="G166" s="258">
        <f t="shared" ref="G166:G169" si="126">G155/$G$158</f>
        <v>0.1381734782118284</v>
      </c>
      <c r="H166" s="257">
        <f t="shared" ref="H166:H168" si="127">I155/$I$158</f>
        <v>0.13597678158214693</v>
      </c>
      <c r="I166" s="250">
        <f t="shared" ref="I166:I168" si="128">J155/$J$158</f>
        <v>0.13760098012940772</v>
      </c>
      <c r="J166" s="250">
        <f t="shared" ref="J166:J168" si="129">K155/$K$158</f>
        <v>0.13700563157591708</v>
      </c>
      <c r="K166" s="250">
        <f t="shared" ref="K166:K168" si="130">L155/$L$158</f>
        <v>0.13738229067815169</v>
      </c>
      <c r="L166" s="258">
        <f t="shared" ref="L166:L168" si="131">M155/$M$158</f>
        <v>0.13749955565035016</v>
      </c>
      <c r="M166" s="257">
        <f t="shared" ref="M166:M168" si="132">O155/$O$158</f>
        <v>0.13956718879872745</v>
      </c>
      <c r="N166" s="250">
        <f t="shared" ref="N166:N168" si="133">P155/$P$158</f>
        <v>0.14146092985244596</v>
      </c>
      <c r="O166" s="250">
        <f t="shared" ref="O166:O168" si="134">Q155/$Q$158</f>
        <v>0.14356608125646225</v>
      </c>
      <c r="P166" s="250">
        <f t="shared" ref="P166:P168" si="135">R155/$R$158</f>
        <v>0.14478526550588142</v>
      </c>
      <c r="Q166" s="250">
        <f t="shared" ref="Q166:Q168" si="136">S155/$S$158</f>
        <v>0.14601223962070661</v>
      </c>
      <c r="R166" s="258">
        <f t="shared" ref="R166:R168" si="137">T155/$T$158</f>
        <v>0.14722029997647462</v>
      </c>
    </row>
    <row r="167" spans="1:21" ht="12.75" x14ac:dyDescent="0.2">
      <c r="A167" s="292" t="s">
        <v>60</v>
      </c>
      <c r="B167" s="293">
        <f>B156/$B$158</f>
        <v>2.5423728813559324E-2</v>
      </c>
      <c r="C167" s="261">
        <f>C156/$C$158</f>
        <v>2.6433078857949783E-2</v>
      </c>
      <c r="D167" s="261">
        <f>D156/$D$158</f>
        <v>2.4748009569753305E-2</v>
      </c>
      <c r="E167" s="294">
        <f>E156/$E$158</f>
        <v>2.2397488418392741E-2</v>
      </c>
      <c r="F167" s="260">
        <f t="shared" si="125"/>
        <v>1.43684732067993E-2</v>
      </c>
      <c r="G167" s="295">
        <f t="shared" si="126"/>
        <v>1.3572959356318382E-2</v>
      </c>
      <c r="H167" s="296">
        <f t="shared" si="127"/>
        <v>2.4748009569753305E-2</v>
      </c>
      <c r="I167" s="260">
        <f t="shared" si="128"/>
        <v>2.2397488418392741E-2</v>
      </c>
      <c r="J167" s="260">
        <f t="shared" si="129"/>
        <v>2.4248069161979101E-2</v>
      </c>
      <c r="K167" s="260">
        <f t="shared" si="130"/>
        <v>2.4162347616614351E-2</v>
      </c>
      <c r="L167" s="295">
        <f t="shared" si="131"/>
        <v>2.3959333120045501E-2</v>
      </c>
      <c r="M167" s="296">
        <f t="shared" si="132"/>
        <v>1.3768528943519948E-2</v>
      </c>
      <c r="N167" s="260">
        <f t="shared" si="133"/>
        <v>1.3788206251234074E-2</v>
      </c>
      <c r="O167" s="260">
        <f t="shared" si="134"/>
        <v>1.3860607163938001E-2</v>
      </c>
      <c r="P167" s="260">
        <f t="shared" si="135"/>
        <v>1.383068793827166E-2</v>
      </c>
      <c r="Q167" s="260">
        <f t="shared" si="136"/>
        <v>1.3800934835474007E-2</v>
      </c>
      <c r="R167" s="295">
        <f t="shared" si="137"/>
        <v>1.3767544116849072E-2</v>
      </c>
    </row>
    <row r="168" spans="1:21" ht="13.5" thickBot="1" x14ac:dyDescent="0.25">
      <c r="A168" s="139" t="s">
        <v>61</v>
      </c>
      <c r="B168" s="297">
        <f>B157/$B$158</f>
        <v>0.24677460156842904</v>
      </c>
      <c r="C168" s="264">
        <f>C157/$C$158</f>
        <v>0.25462247914919905</v>
      </c>
      <c r="D168" s="264">
        <f>D157/$D$158</f>
        <v>0.23347844844491508</v>
      </c>
      <c r="E168" s="266">
        <f>E157/$E$158</f>
        <v>0.24265860101841571</v>
      </c>
      <c r="F168" s="263">
        <f t="shared" si="125"/>
        <v>0.250095281652565</v>
      </c>
      <c r="G168" s="267">
        <f t="shared" si="126"/>
        <v>0.24299733052599917</v>
      </c>
      <c r="H168" s="270">
        <f t="shared" si="127"/>
        <v>0.23347844844491508</v>
      </c>
      <c r="I168" s="263">
        <f t="shared" si="128"/>
        <v>0.24265860101841571</v>
      </c>
      <c r="J168" s="263">
        <f t="shared" si="129"/>
        <v>0.2386756296898635</v>
      </c>
      <c r="K168" s="263">
        <f t="shared" si="130"/>
        <v>0.23720709540842397</v>
      </c>
      <c r="L168" s="267">
        <f t="shared" si="131"/>
        <v>0.23561195833777682</v>
      </c>
      <c r="M168" s="270">
        <f t="shared" si="132"/>
        <v>0.24750276958556566</v>
      </c>
      <c r="N168" s="263">
        <f t="shared" si="133"/>
        <v>0.24540150402553801</v>
      </c>
      <c r="O168" s="263">
        <f t="shared" si="134"/>
        <v>0.24340106469670184</v>
      </c>
      <c r="P168" s="263">
        <f t="shared" si="135"/>
        <v>0.23987027016336984</v>
      </c>
      <c r="Q168" s="263">
        <f t="shared" si="136"/>
        <v>0.23639145360859606</v>
      </c>
      <c r="R168" s="267">
        <f t="shared" si="137"/>
        <v>0.23290223385640901</v>
      </c>
    </row>
    <row r="169" spans="1:21" ht="13.5" thickBot="1" x14ac:dyDescent="0.25">
      <c r="A169" s="149" t="s">
        <v>49</v>
      </c>
      <c r="B169" s="298">
        <f t="shared" ref="B169:E169" si="138">SUM(B165:B168)</f>
        <v>1.0000000000000002</v>
      </c>
      <c r="C169" s="272">
        <f t="shared" si="138"/>
        <v>1</v>
      </c>
      <c r="D169" s="272">
        <f t="shared" si="138"/>
        <v>0.99999999999999989</v>
      </c>
      <c r="E169" s="274">
        <f t="shared" si="138"/>
        <v>1</v>
      </c>
      <c r="F169" s="271">
        <f t="shared" si="125"/>
        <v>1</v>
      </c>
      <c r="G169" s="275">
        <f t="shared" si="126"/>
        <v>1</v>
      </c>
      <c r="H169" s="278">
        <f t="shared" ref="H169:R169" si="139">SUM(H165:H168)</f>
        <v>0.99999999999999989</v>
      </c>
      <c r="I169" s="271">
        <f t="shared" si="139"/>
        <v>1</v>
      </c>
      <c r="J169" s="271">
        <f t="shared" si="139"/>
        <v>0.99999999999999978</v>
      </c>
      <c r="K169" s="271">
        <f t="shared" si="139"/>
        <v>1</v>
      </c>
      <c r="L169" s="275">
        <f t="shared" si="139"/>
        <v>1</v>
      </c>
      <c r="M169" s="278">
        <f t="shared" si="139"/>
        <v>1</v>
      </c>
      <c r="N169" s="271">
        <f t="shared" si="139"/>
        <v>1</v>
      </c>
      <c r="O169" s="271">
        <f t="shared" si="139"/>
        <v>0.99999999999999989</v>
      </c>
      <c r="P169" s="271">
        <f t="shared" si="139"/>
        <v>1</v>
      </c>
      <c r="Q169" s="271">
        <f t="shared" si="139"/>
        <v>0.99999999999999989</v>
      </c>
      <c r="R169" s="275">
        <f t="shared" si="139"/>
        <v>1</v>
      </c>
    </row>
    <row r="170" spans="1:21" ht="15" x14ac:dyDescent="0.25">
      <c r="A170" s="77"/>
      <c r="B170" s="241"/>
      <c r="C170" s="241"/>
      <c r="D170" s="83"/>
      <c r="E170" s="84"/>
      <c r="F170" s="84"/>
      <c r="G170" s="84"/>
      <c r="H170" s="299"/>
      <c r="I170" s="299"/>
    </row>
    <row r="171" spans="1:21" s="590" customFormat="1" ht="15" x14ac:dyDescent="0.25">
      <c r="A171" s="592"/>
      <c r="B171" s="593"/>
      <c r="C171" s="593"/>
      <c r="D171" s="594"/>
      <c r="E171" s="589"/>
      <c r="F171" s="589"/>
      <c r="G171" s="589"/>
      <c r="H171" s="595"/>
      <c r="I171" s="595"/>
    </row>
    <row r="172" spans="1:21" ht="15.75" x14ac:dyDescent="0.25">
      <c r="A172" s="654" t="s">
        <v>69</v>
      </c>
      <c r="B172" s="639"/>
      <c r="C172" s="639"/>
      <c r="D172" s="639"/>
      <c r="E172" s="639"/>
      <c r="F172" s="639"/>
      <c r="G172" s="639"/>
      <c r="H172" s="639"/>
      <c r="I172" s="639"/>
      <c r="J172" s="639"/>
      <c r="K172" s="639"/>
      <c r="L172" s="639"/>
      <c r="M172" s="639"/>
    </row>
    <row r="173" spans="1:21" ht="16.5" thickBot="1" x14ac:dyDescent="0.3">
      <c r="A173" s="655" t="s">
        <v>70</v>
      </c>
      <c r="B173" s="643"/>
      <c r="C173" s="643"/>
      <c r="D173" s="643"/>
      <c r="E173" s="643"/>
      <c r="F173" s="643"/>
      <c r="G173" s="643"/>
      <c r="H173" s="643"/>
      <c r="I173" s="643"/>
      <c r="J173" s="643"/>
      <c r="K173" s="643"/>
      <c r="L173" s="643"/>
      <c r="M173" s="643"/>
    </row>
    <row r="174" spans="1:21" ht="16.5" thickBot="1" x14ac:dyDescent="0.3">
      <c r="A174" s="11"/>
      <c r="B174" s="644" t="s">
        <v>5</v>
      </c>
      <c r="C174" s="644"/>
      <c r="D174" s="644"/>
      <c r="E174" s="644"/>
      <c r="F174" s="644"/>
      <c r="G174" s="644"/>
      <c r="H174" s="645"/>
      <c r="I174" s="656" t="s">
        <v>6</v>
      </c>
      <c r="J174" s="657"/>
      <c r="K174" s="657"/>
      <c r="L174" s="657"/>
      <c r="M174" s="657"/>
      <c r="N174" s="658"/>
      <c r="O174" s="635" t="s">
        <v>7</v>
      </c>
      <c r="P174" s="636"/>
      <c r="Q174" s="636"/>
      <c r="R174" s="636"/>
      <c r="S174" s="636"/>
      <c r="T174" s="636"/>
      <c r="U174" s="637"/>
    </row>
    <row r="175" spans="1:21" ht="60.75" thickBot="1" x14ac:dyDescent="0.25">
      <c r="A175" s="220"/>
      <c r="B175" s="545">
        <v>2007</v>
      </c>
      <c r="C175" s="13">
        <v>2008</v>
      </c>
      <c r="D175" s="14">
        <v>2009</v>
      </c>
      <c r="E175" s="89">
        <v>2010</v>
      </c>
      <c r="F175" s="89">
        <v>2011</v>
      </c>
      <c r="G175" s="90">
        <v>2012</v>
      </c>
      <c r="H175" s="17" t="s">
        <v>164</v>
      </c>
      <c r="I175" s="91" t="s">
        <v>8</v>
      </c>
      <c r="J175" s="15" t="s">
        <v>9</v>
      </c>
      <c r="K175" s="15" t="s">
        <v>10</v>
      </c>
      <c r="L175" s="15" t="s">
        <v>11</v>
      </c>
      <c r="M175" s="18" t="s">
        <v>12</v>
      </c>
      <c r="N175" s="17" t="s">
        <v>13</v>
      </c>
      <c r="O175" s="91" t="s">
        <v>14</v>
      </c>
      <c r="P175" s="15" t="s">
        <v>15</v>
      </c>
      <c r="Q175" s="15" t="s">
        <v>16</v>
      </c>
      <c r="R175" s="15" t="s">
        <v>17</v>
      </c>
      <c r="S175" s="15" t="s">
        <v>18</v>
      </c>
      <c r="T175" s="18" t="s">
        <v>19</v>
      </c>
      <c r="U175" s="17" t="s">
        <v>163</v>
      </c>
    </row>
    <row r="176" spans="1:21" ht="12.75" x14ac:dyDescent="0.2">
      <c r="A176" s="151" t="s">
        <v>71</v>
      </c>
      <c r="B176" s="218">
        <v>10191</v>
      </c>
      <c r="C176" s="216">
        <v>10544</v>
      </c>
      <c r="D176" s="217">
        <v>11585</v>
      </c>
      <c r="E176" s="217">
        <v>12339</v>
      </c>
      <c r="F176" s="232">
        <v>12740</v>
      </c>
      <c r="G176" s="231">
        <v>12958</v>
      </c>
      <c r="H176" s="54">
        <f t="shared" ref="H176:H178" si="140">RATE(5,,-B176,G176)</f>
        <v>4.9214381509907548E-2</v>
      </c>
      <c r="I176" s="217">
        <v>11585</v>
      </c>
      <c r="J176" s="217">
        <v>12339</v>
      </c>
      <c r="K176" s="136">
        <v>12520.746684070908</v>
      </c>
      <c r="L176" s="137">
        <v>12916.018094040324</v>
      </c>
      <c r="M176" s="280">
        <v>13321.308470290771</v>
      </c>
      <c r="N176" s="54">
        <f t="shared" ref="N176:N178" si="141">RATE(4,,-I176,M176)</f>
        <v>3.5530063200456728E-2</v>
      </c>
      <c r="O176" s="301">
        <v>14210.649138825576</v>
      </c>
      <c r="P176" s="301">
        <v>14693.051410731267</v>
      </c>
      <c r="Q176" s="301">
        <v>15168.081655807006</v>
      </c>
      <c r="R176" s="301">
        <v>15561.279417262616</v>
      </c>
      <c r="S176" s="301">
        <v>16014.344793797827</v>
      </c>
      <c r="T176" s="301">
        <v>16370.625672268488</v>
      </c>
      <c r="U176" s="54">
        <f t="shared" ref="U176:U178" si="142">RATE(7,,-G176,T176)</f>
        <v>3.3960386842885326E-2</v>
      </c>
    </row>
    <row r="177" spans="1:21" ht="13.5" thickBot="1" x14ac:dyDescent="0.25">
      <c r="A177" s="160" t="s">
        <v>72</v>
      </c>
      <c r="B177" s="140">
        <v>9564</v>
      </c>
      <c r="C177" s="141">
        <v>9797</v>
      </c>
      <c r="D177" s="75">
        <v>10522</v>
      </c>
      <c r="E177" s="75">
        <v>11127</v>
      </c>
      <c r="F177" s="347">
        <v>11618</v>
      </c>
      <c r="G177" s="76">
        <v>11880</v>
      </c>
      <c r="H177" s="61">
        <f t="shared" si="140"/>
        <v>4.4324278549143017E-2</v>
      </c>
      <c r="I177" s="75">
        <v>10522</v>
      </c>
      <c r="J177" s="75">
        <v>11127</v>
      </c>
      <c r="K177" s="146">
        <v>11570.253315929092</v>
      </c>
      <c r="L177" s="147">
        <v>11936.981905959674</v>
      </c>
      <c r="M177" s="236">
        <v>12310.691529709229</v>
      </c>
      <c r="N177" s="61">
        <f t="shared" si="141"/>
        <v>4.0030409772272763E-2</v>
      </c>
      <c r="O177" s="173">
        <v>12363.29477341959</v>
      </c>
      <c r="P177" s="173">
        <v>12449.926076730166</v>
      </c>
      <c r="Q177" s="173">
        <v>12852.067827399494</v>
      </c>
      <c r="R177" s="173">
        <v>13169.910518628778</v>
      </c>
      <c r="S177" s="173">
        <v>13561.550667141768</v>
      </c>
      <c r="T177" s="173">
        <v>13859.006086933892</v>
      </c>
      <c r="U177" s="61">
        <f t="shared" si="142"/>
        <v>2.2255316373640713E-2</v>
      </c>
    </row>
    <row r="178" spans="1:21" ht="13.5" thickBot="1" x14ac:dyDescent="0.25">
      <c r="A178" s="149" t="s">
        <v>49</v>
      </c>
      <c r="B178" s="65">
        <f t="shared" ref="B178:I178" si="143">SUM(B176:B177)</f>
        <v>19755</v>
      </c>
      <c r="C178" s="66">
        <f t="shared" si="143"/>
        <v>20341</v>
      </c>
      <c r="D178" s="66">
        <f t="shared" si="143"/>
        <v>22107</v>
      </c>
      <c r="E178" s="67">
        <f t="shared" si="143"/>
        <v>23466</v>
      </c>
      <c r="F178" s="64">
        <f t="shared" si="143"/>
        <v>24358</v>
      </c>
      <c r="G178" s="196">
        <f t="shared" si="143"/>
        <v>24838</v>
      </c>
      <c r="H178" s="35">
        <f t="shared" si="140"/>
        <v>4.6858341107282438E-2</v>
      </c>
      <c r="I178" s="67">
        <f t="shared" si="143"/>
        <v>22107</v>
      </c>
      <c r="J178" s="64">
        <f>SUM(J176:J177)</f>
        <v>23466</v>
      </c>
      <c r="K178" s="67">
        <f>SUM(K176:K177)</f>
        <v>24091</v>
      </c>
      <c r="L178" s="67">
        <f>SUM(L176:L177)</f>
        <v>24853</v>
      </c>
      <c r="M178" s="67">
        <f>SUM(M176:M177)</f>
        <v>25632</v>
      </c>
      <c r="N178" s="35">
        <f t="shared" si="141"/>
        <v>3.7679341652407057E-2</v>
      </c>
      <c r="O178" s="64">
        <v>26573.943912245166</v>
      </c>
      <c r="P178" s="64">
        <v>27142.97748746143</v>
      </c>
      <c r="Q178" s="64">
        <v>28020.1494832065</v>
      </c>
      <c r="R178" s="64">
        <v>28731.189935891394</v>
      </c>
      <c r="S178" s="64">
        <v>29575.895460939595</v>
      </c>
      <c r="T178" s="64">
        <v>30229.631759202381</v>
      </c>
      <c r="U178" s="35">
        <f t="shared" si="142"/>
        <v>2.8461487526521747E-2</v>
      </c>
    </row>
    <row r="179" spans="1:21" ht="15" x14ac:dyDescent="0.25">
      <c r="A179" s="77"/>
      <c r="B179" s="241"/>
      <c r="C179" s="241"/>
      <c r="D179" s="83"/>
      <c r="E179" s="84"/>
      <c r="F179" s="84"/>
      <c r="G179" s="84"/>
      <c r="H179" s="83"/>
      <c r="I179" s="83"/>
    </row>
    <row r="180" spans="1:21" ht="15" x14ac:dyDescent="0.25">
      <c r="A180" s="77"/>
      <c r="B180" s="241"/>
      <c r="C180" s="241"/>
      <c r="D180" s="83"/>
      <c r="E180" s="84"/>
      <c r="F180" s="84"/>
      <c r="G180" s="84"/>
      <c r="H180" s="83"/>
      <c r="I180" s="83"/>
    </row>
    <row r="181" spans="1:21" ht="15.75" x14ac:dyDescent="0.25">
      <c r="A181" s="654" t="s">
        <v>73</v>
      </c>
      <c r="B181" s="639"/>
      <c r="C181" s="639"/>
      <c r="D181" s="639"/>
      <c r="E181" s="639"/>
      <c r="F181" s="639"/>
      <c r="G181" s="639"/>
      <c r="H181" s="639"/>
      <c r="I181" s="639"/>
      <c r="J181" s="639"/>
      <c r="K181" s="639"/>
      <c r="L181" s="639"/>
      <c r="M181" s="639"/>
    </row>
    <row r="182" spans="1:21" ht="16.5" thickBot="1" x14ac:dyDescent="0.3">
      <c r="A182" s="655" t="s">
        <v>74</v>
      </c>
      <c r="B182" s="643"/>
      <c r="C182" s="643"/>
      <c r="D182" s="643"/>
      <c r="E182" s="643"/>
      <c r="F182" s="643"/>
      <c r="G182" s="643"/>
      <c r="H182" s="643"/>
      <c r="I182" s="643"/>
      <c r="J182" s="643"/>
      <c r="K182" s="643"/>
      <c r="L182" s="643"/>
      <c r="M182" s="643"/>
    </row>
    <row r="183" spans="1:21" ht="16.5" thickBot="1" x14ac:dyDescent="0.3">
      <c r="A183" s="11"/>
      <c r="B183" s="644" t="s">
        <v>5</v>
      </c>
      <c r="C183" s="644"/>
      <c r="D183" s="644"/>
      <c r="E183" s="644"/>
      <c r="F183" s="644"/>
      <c r="G183" s="644"/>
      <c r="H183" s="645"/>
      <c r="I183" s="656" t="s">
        <v>6</v>
      </c>
      <c r="J183" s="657"/>
      <c r="K183" s="657"/>
      <c r="L183" s="657"/>
      <c r="M183" s="657"/>
      <c r="N183" s="658"/>
      <c r="O183" s="635" t="s">
        <v>7</v>
      </c>
      <c r="P183" s="636"/>
      <c r="Q183" s="636"/>
      <c r="R183" s="636"/>
      <c r="S183" s="636"/>
      <c r="T183" s="636"/>
      <c r="U183" s="637"/>
    </row>
    <row r="184" spans="1:21" ht="60.75" thickBot="1" x14ac:dyDescent="0.25">
      <c r="A184" s="220"/>
      <c r="B184" s="545">
        <v>2007</v>
      </c>
      <c r="C184" s="13">
        <v>2008</v>
      </c>
      <c r="D184" s="14">
        <v>2009</v>
      </c>
      <c r="E184" s="89">
        <v>2010</v>
      </c>
      <c r="F184" s="89">
        <v>2011</v>
      </c>
      <c r="G184" s="90">
        <v>2012</v>
      </c>
      <c r="H184" s="17" t="s">
        <v>164</v>
      </c>
      <c r="I184" s="91" t="s">
        <v>8</v>
      </c>
      <c r="J184" s="15" t="s">
        <v>9</v>
      </c>
      <c r="K184" s="15" t="s">
        <v>10</v>
      </c>
      <c r="L184" s="15" t="s">
        <v>11</v>
      </c>
      <c r="M184" s="18" t="s">
        <v>12</v>
      </c>
      <c r="N184" s="17" t="s">
        <v>13</v>
      </c>
      <c r="O184" s="91" t="s">
        <v>14</v>
      </c>
      <c r="P184" s="15" t="s">
        <v>15</v>
      </c>
      <c r="Q184" s="15" t="s">
        <v>16</v>
      </c>
      <c r="R184" s="15" t="s">
        <v>17</v>
      </c>
      <c r="S184" s="15" t="s">
        <v>18</v>
      </c>
      <c r="T184" s="18" t="s">
        <v>19</v>
      </c>
      <c r="U184" s="17" t="s">
        <v>163</v>
      </c>
    </row>
    <row r="185" spans="1:21" ht="12.75" x14ac:dyDescent="0.2">
      <c r="A185" s="151" t="s">
        <v>71</v>
      </c>
      <c r="B185" s="218">
        <v>2811</v>
      </c>
      <c r="C185" s="216">
        <v>1744</v>
      </c>
      <c r="D185" s="217">
        <v>2275</v>
      </c>
      <c r="E185" s="217">
        <v>1765</v>
      </c>
      <c r="F185" s="232">
        <v>1427</v>
      </c>
      <c r="G185" s="215">
        <v>1392</v>
      </c>
      <c r="H185" s="133">
        <f t="shared" ref="H185:H187" si="144">RATE(5,,-B185,G185)</f>
        <v>-0.13112824823178101</v>
      </c>
      <c r="I185" s="217">
        <v>2275</v>
      </c>
      <c r="J185" s="217">
        <v>1765</v>
      </c>
      <c r="K185" s="279">
        <v>1841.74</v>
      </c>
      <c r="L185" s="279">
        <v>1806.9499999999998</v>
      </c>
      <c r="M185" s="279">
        <v>1774.29</v>
      </c>
      <c r="N185" s="54">
        <f t="shared" ref="N185:N187" si="145">RATE(4,,-I185,M185)</f>
        <v>-6.0253318097607284E-2</v>
      </c>
      <c r="O185" s="136">
        <v>461.81592039800995</v>
      </c>
      <c r="P185" s="137">
        <v>259.1479132905892</v>
      </c>
      <c r="Q185" s="137">
        <v>156.14073820107984</v>
      </c>
      <c r="R185" s="137">
        <v>148.76176835927944</v>
      </c>
      <c r="S185" s="137">
        <v>144.53348269095116</v>
      </c>
      <c r="T185" s="280">
        <v>140.54648503749257</v>
      </c>
      <c r="U185" s="54">
        <f t="shared" ref="U185:U187" si="146">RATE(7,,-G185,T185)</f>
        <v>-0.27932391995718753</v>
      </c>
    </row>
    <row r="186" spans="1:21" ht="13.5" thickBot="1" x14ac:dyDescent="0.25">
      <c r="A186" s="160" t="s">
        <v>72</v>
      </c>
      <c r="B186" s="140">
        <v>1152</v>
      </c>
      <c r="C186" s="141">
        <v>576</v>
      </c>
      <c r="D186" s="75">
        <v>1115</v>
      </c>
      <c r="E186" s="75">
        <v>888</v>
      </c>
      <c r="F186" s="347">
        <v>471</v>
      </c>
      <c r="G186" s="73">
        <v>367</v>
      </c>
      <c r="H186" s="61">
        <f t="shared" si="144"/>
        <v>-0.20449536018177331</v>
      </c>
      <c r="I186" s="75">
        <v>1115</v>
      </c>
      <c r="J186" s="75">
        <v>888</v>
      </c>
      <c r="K186" s="281">
        <v>752.26</v>
      </c>
      <c r="L186" s="281">
        <v>738.05</v>
      </c>
      <c r="M186" s="281">
        <v>724.70999999999992</v>
      </c>
      <c r="N186" s="61">
        <f t="shared" si="145"/>
        <v>-0.10211162935316473</v>
      </c>
      <c r="O186" s="146">
        <v>243.18407960199005</v>
      </c>
      <c r="P186" s="147">
        <v>261.8520867094108</v>
      </c>
      <c r="Q186" s="147">
        <v>156.85926179892016</v>
      </c>
      <c r="R186" s="147">
        <v>155.23823164072056</v>
      </c>
      <c r="S186" s="147">
        <v>148.46651730904881</v>
      </c>
      <c r="T186" s="236">
        <v>144.45351496250743</v>
      </c>
      <c r="U186" s="61">
        <f t="shared" si="146"/>
        <v>-0.12471049457304395</v>
      </c>
    </row>
    <row r="187" spans="1:21" ht="13.5" thickBot="1" x14ac:dyDescent="0.25">
      <c r="A187" s="149" t="s">
        <v>49</v>
      </c>
      <c r="B187" s="150">
        <f t="shared" ref="B187:I187" si="147">SUM(B185:B186)</f>
        <v>3963</v>
      </c>
      <c r="C187" s="65">
        <f t="shared" si="147"/>
        <v>2320</v>
      </c>
      <c r="D187" s="66">
        <f t="shared" si="147"/>
        <v>3390</v>
      </c>
      <c r="E187" s="67">
        <f t="shared" si="147"/>
        <v>2653</v>
      </c>
      <c r="F187" s="67">
        <f t="shared" si="147"/>
        <v>1898</v>
      </c>
      <c r="G187" s="67">
        <f t="shared" si="147"/>
        <v>1759</v>
      </c>
      <c r="H187" s="35">
        <f t="shared" si="144"/>
        <v>-0.14994240221221203</v>
      </c>
      <c r="I187" s="150">
        <f t="shared" si="147"/>
        <v>3390</v>
      </c>
      <c r="J187" s="64">
        <f>SUM(J185:J186)</f>
        <v>2653</v>
      </c>
      <c r="K187" s="67">
        <f>SUM(K185:K186)</f>
        <v>2594</v>
      </c>
      <c r="L187" s="67">
        <f>SUM(L185:L186)</f>
        <v>2545</v>
      </c>
      <c r="M187" s="67">
        <f>SUM(M185:M186)</f>
        <v>2499</v>
      </c>
      <c r="N187" s="35">
        <f t="shared" si="145"/>
        <v>-7.3401400448492235E-2</v>
      </c>
      <c r="O187" s="64">
        <v>705</v>
      </c>
      <c r="P187" s="64">
        <v>521</v>
      </c>
      <c r="Q187" s="64">
        <v>313</v>
      </c>
      <c r="R187" s="64">
        <v>304</v>
      </c>
      <c r="S187" s="64">
        <v>293</v>
      </c>
      <c r="T187" s="64">
        <v>285</v>
      </c>
      <c r="U187" s="35">
        <f t="shared" si="146"/>
        <v>-0.22894968802420526</v>
      </c>
    </row>
    <row r="188" spans="1:21" ht="15" x14ac:dyDescent="0.25">
      <c r="A188" s="77"/>
      <c r="B188" s="241"/>
      <c r="C188" s="241"/>
      <c r="D188" s="83"/>
      <c r="E188" s="84"/>
      <c r="F188" s="84"/>
      <c r="G188" s="84"/>
      <c r="H188" s="83"/>
      <c r="I188" s="83"/>
    </row>
    <row r="189" spans="1:21" ht="15" x14ac:dyDescent="0.25">
      <c r="A189" s="77"/>
      <c r="B189" s="241"/>
      <c r="C189" s="241"/>
      <c r="D189" s="83"/>
      <c r="E189" s="84"/>
      <c r="F189" s="84"/>
      <c r="G189" s="84"/>
      <c r="H189" s="83"/>
      <c r="I189" s="83"/>
    </row>
    <row r="190" spans="1:21" ht="15.75" x14ac:dyDescent="0.25">
      <c r="A190" s="654" t="s">
        <v>75</v>
      </c>
      <c r="B190" s="639"/>
      <c r="C190" s="639"/>
      <c r="D190" s="639"/>
      <c r="E190" s="639"/>
      <c r="F190" s="639"/>
      <c r="G190" s="639"/>
      <c r="H190" s="639"/>
      <c r="I190" s="639"/>
      <c r="J190" s="639"/>
      <c r="K190" s="639"/>
      <c r="L190" s="639"/>
      <c r="M190" s="639"/>
    </row>
    <row r="191" spans="1:21" ht="16.5" thickBot="1" x14ac:dyDescent="0.3">
      <c r="A191" s="655" t="s">
        <v>76</v>
      </c>
      <c r="B191" s="643"/>
      <c r="C191" s="643"/>
      <c r="D191" s="643"/>
      <c r="E191" s="643"/>
      <c r="F191" s="643"/>
      <c r="G191" s="643"/>
      <c r="H191" s="643"/>
      <c r="I191" s="643"/>
      <c r="J191" s="643"/>
      <c r="K191" s="643"/>
      <c r="L191" s="643"/>
      <c r="M191" s="643"/>
    </row>
    <row r="192" spans="1:21" ht="16.5" thickBot="1" x14ac:dyDescent="0.3">
      <c r="A192" s="11"/>
      <c r="B192" s="644" t="s">
        <v>5</v>
      </c>
      <c r="C192" s="644"/>
      <c r="D192" s="644"/>
      <c r="E192" s="644"/>
      <c r="F192" s="644"/>
      <c r="G192" s="644"/>
      <c r="H192" s="645"/>
      <c r="I192" s="656" t="s">
        <v>6</v>
      </c>
      <c r="J192" s="657"/>
      <c r="K192" s="657"/>
      <c r="L192" s="657"/>
      <c r="M192" s="657"/>
      <c r="N192" s="658"/>
      <c r="O192" s="635" t="s">
        <v>7</v>
      </c>
      <c r="P192" s="636"/>
      <c r="Q192" s="636"/>
      <c r="R192" s="636"/>
      <c r="S192" s="636"/>
      <c r="T192" s="636"/>
      <c r="U192" s="637"/>
    </row>
    <row r="193" spans="1:21" ht="60.75" thickBot="1" x14ac:dyDescent="0.25">
      <c r="A193" s="220"/>
      <c r="B193" s="18">
        <v>2007</v>
      </c>
      <c r="C193" s="13">
        <v>2008</v>
      </c>
      <c r="D193" s="14">
        <v>2009</v>
      </c>
      <c r="E193" s="89">
        <v>2010</v>
      </c>
      <c r="F193" s="89">
        <v>2011</v>
      </c>
      <c r="G193" s="90">
        <v>2012</v>
      </c>
      <c r="H193" s="17" t="s">
        <v>164</v>
      </c>
      <c r="I193" s="91" t="s">
        <v>8</v>
      </c>
      <c r="J193" s="15" t="s">
        <v>9</v>
      </c>
      <c r="K193" s="15" t="s">
        <v>10</v>
      </c>
      <c r="L193" s="15" t="s">
        <v>11</v>
      </c>
      <c r="M193" s="18" t="s">
        <v>12</v>
      </c>
      <c r="N193" s="17" t="s">
        <v>13</v>
      </c>
      <c r="O193" s="91" t="s">
        <v>14</v>
      </c>
      <c r="P193" s="15" t="s">
        <v>15</v>
      </c>
      <c r="Q193" s="15" t="s">
        <v>16</v>
      </c>
      <c r="R193" s="15" t="s">
        <v>17</v>
      </c>
      <c r="S193" s="15" t="s">
        <v>18</v>
      </c>
      <c r="T193" s="18" t="s">
        <v>19</v>
      </c>
      <c r="U193" s="17" t="s">
        <v>163</v>
      </c>
    </row>
    <row r="194" spans="1:21" ht="12.75" x14ac:dyDescent="0.2">
      <c r="A194" s="151" t="s">
        <v>71</v>
      </c>
      <c r="B194" s="232">
        <f t="shared" ref="B194:D195" si="148">B176+B185</f>
        <v>13002</v>
      </c>
      <c r="C194" s="217">
        <f t="shared" si="148"/>
        <v>12288</v>
      </c>
      <c r="D194" s="216">
        <f t="shared" si="148"/>
        <v>13860</v>
      </c>
      <c r="E194" s="217">
        <f>E176+E185</f>
        <v>14104</v>
      </c>
      <c r="F194" s="232">
        <f t="shared" ref="F194:G195" si="149">F176+F185</f>
        <v>14167</v>
      </c>
      <c r="G194" s="231">
        <f t="shared" si="149"/>
        <v>14350</v>
      </c>
      <c r="H194" s="133">
        <f t="shared" ref="H194:H196" si="150">RATE(5,,-B194,G194)</f>
        <v>1.9925259982664298E-2</v>
      </c>
      <c r="I194" s="217">
        <f>I176+I185</f>
        <v>13860</v>
      </c>
      <c r="J194" s="232">
        <f t="shared" ref="J194:M195" si="151">J176+J185</f>
        <v>14104</v>
      </c>
      <c r="K194" s="217">
        <f t="shared" si="151"/>
        <v>14362.486684070907</v>
      </c>
      <c r="L194" s="217">
        <f t="shared" si="151"/>
        <v>14722.968094040323</v>
      </c>
      <c r="M194" s="216">
        <f t="shared" si="151"/>
        <v>15095.59847029077</v>
      </c>
      <c r="N194" s="54">
        <f t="shared" ref="N194:N196" si="152">RATE(4,,-I194,M194)</f>
        <v>2.1578575379981663E-2</v>
      </c>
      <c r="O194" s="217">
        <f t="shared" ref="O194:T195" si="153">O176+O185</f>
        <v>14672.465059223587</v>
      </c>
      <c r="P194" s="217">
        <f t="shared" si="153"/>
        <v>14952.199324021856</v>
      </c>
      <c r="Q194" s="217">
        <f t="shared" si="153"/>
        <v>15324.222394008086</v>
      </c>
      <c r="R194" s="217">
        <f t="shared" si="153"/>
        <v>15710.041185621896</v>
      </c>
      <c r="S194" s="217">
        <f t="shared" si="153"/>
        <v>16158.878276488778</v>
      </c>
      <c r="T194" s="217">
        <f t="shared" si="153"/>
        <v>16511.17215730598</v>
      </c>
      <c r="U194" s="54">
        <f t="shared" ref="U194:U196" si="154">RATE(7,,-G194,T194)</f>
        <v>2.0243214323518232E-2</v>
      </c>
    </row>
    <row r="195" spans="1:21" ht="13.5" thickBot="1" x14ac:dyDescent="0.25">
      <c r="A195" s="160" t="s">
        <v>72</v>
      </c>
      <c r="B195" s="235">
        <f t="shared" si="148"/>
        <v>10716</v>
      </c>
      <c r="C195" s="155">
        <f t="shared" si="148"/>
        <v>10373</v>
      </c>
      <c r="D195" s="73">
        <f t="shared" si="148"/>
        <v>11637</v>
      </c>
      <c r="E195" s="155">
        <f>E177+E186</f>
        <v>12015</v>
      </c>
      <c r="F195" s="235">
        <f t="shared" si="149"/>
        <v>12089</v>
      </c>
      <c r="G195" s="76">
        <f t="shared" si="149"/>
        <v>12247</v>
      </c>
      <c r="H195" s="61">
        <f t="shared" si="150"/>
        <v>2.7068483182331505E-2</v>
      </c>
      <c r="I195" s="155">
        <f>I177+I186</f>
        <v>11637</v>
      </c>
      <c r="J195" s="235">
        <f t="shared" si="151"/>
        <v>12015</v>
      </c>
      <c r="K195" s="155">
        <f t="shared" si="151"/>
        <v>12322.513315929093</v>
      </c>
      <c r="L195" s="155">
        <f t="shared" si="151"/>
        <v>12675.031905959673</v>
      </c>
      <c r="M195" s="74">
        <f t="shared" si="151"/>
        <v>13035.401529709228</v>
      </c>
      <c r="N195" s="61">
        <f t="shared" si="152"/>
        <v>2.8776048721038484E-2</v>
      </c>
      <c r="O195" s="155">
        <f t="shared" si="153"/>
        <v>12606.478853021579</v>
      </c>
      <c r="P195" s="155">
        <f t="shared" si="153"/>
        <v>12711.778163439576</v>
      </c>
      <c r="Q195" s="155">
        <f t="shared" si="153"/>
        <v>13008.927089198414</v>
      </c>
      <c r="R195" s="155">
        <f t="shared" si="153"/>
        <v>13325.148750269498</v>
      </c>
      <c r="S195" s="155">
        <f t="shared" si="153"/>
        <v>13710.017184450817</v>
      </c>
      <c r="T195" s="155">
        <f t="shared" si="153"/>
        <v>14003.4596018964</v>
      </c>
      <c r="U195" s="61">
        <f t="shared" si="154"/>
        <v>1.9330664518036871E-2</v>
      </c>
    </row>
    <row r="196" spans="1:21" ht="13.5" thickBot="1" x14ac:dyDescent="0.25">
      <c r="A196" s="149" t="s">
        <v>49</v>
      </c>
      <c r="B196" s="64">
        <f>SUM(B194:B195)</f>
        <v>23718</v>
      </c>
      <c r="C196" s="67">
        <f>SUM(C194:C195)</f>
        <v>22661</v>
      </c>
      <c r="D196" s="65">
        <f>SUM(D194:D195)</f>
        <v>25497</v>
      </c>
      <c r="E196" s="67">
        <f>SUM(E194:E195)</f>
        <v>26119</v>
      </c>
      <c r="F196" s="64">
        <f t="shared" ref="F196:G196" si="155">SUM(F194:F195)</f>
        <v>26256</v>
      </c>
      <c r="G196" s="196">
        <f t="shared" si="155"/>
        <v>26597</v>
      </c>
      <c r="H196" s="35">
        <f t="shared" si="150"/>
        <v>2.3177350187439154E-2</v>
      </c>
      <c r="I196" s="67">
        <f>SUM(I194:I195)</f>
        <v>25497</v>
      </c>
      <c r="J196" s="64">
        <f>SUM(J194:J195)</f>
        <v>26119</v>
      </c>
      <c r="K196" s="67">
        <f>SUM(K194:K195)</f>
        <v>26685</v>
      </c>
      <c r="L196" s="67">
        <f>SUM(L194:L195)</f>
        <v>27397.999999999996</v>
      </c>
      <c r="M196" s="65">
        <f>SUM(M194:M195)</f>
        <v>28131</v>
      </c>
      <c r="N196" s="35">
        <f t="shared" si="152"/>
        <v>2.4882368156386822E-2</v>
      </c>
      <c r="O196" s="64">
        <f t="shared" ref="O196:T196" si="156">SUM(O192:O195)</f>
        <v>27278.943912245166</v>
      </c>
      <c r="P196" s="64">
        <f t="shared" si="156"/>
        <v>27663.97748746143</v>
      </c>
      <c r="Q196" s="64">
        <f t="shared" si="156"/>
        <v>28333.1494832065</v>
      </c>
      <c r="R196" s="64">
        <f t="shared" si="156"/>
        <v>29035.189935891394</v>
      </c>
      <c r="S196" s="64">
        <f t="shared" si="156"/>
        <v>29868.895460939595</v>
      </c>
      <c r="T196" s="64">
        <f t="shared" si="156"/>
        <v>30514.631759202381</v>
      </c>
      <c r="U196" s="35">
        <f t="shared" si="154"/>
        <v>1.9823625170954619E-2</v>
      </c>
    </row>
    <row r="197" spans="1:21" ht="15" x14ac:dyDescent="0.25">
      <c r="A197" s="77"/>
      <c r="B197" s="241"/>
      <c r="C197" s="241"/>
      <c r="D197" s="83"/>
      <c r="E197" s="84"/>
      <c r="F197" s="84"/>
      <c r="G197" s="84"/>
      <c r="H197" s="83"/>
      <c r="I197" s="83"/>
    </row>
    <row r="198" spans="1:21" ht="12.75" x14ac:dyDescent="0.2">
      <c r="A198" s="77"/>
      <c r="B198" s="303"/>
      <c r="C198" s="303"/>
      <c r="D198" s="303"/>
      <c r="E198" s="303"/>
      <c r="F198" s="303"/>
      <c r="G198" s="303"/>
      <c r="H198" s="303"/>
      <c r="I198" s="303"/>
      <c r="J198" s="83"/>
      <c r="K198" s="78"/>
    </row>
    <row r="199" spans="1:21" ht="15.75" x14ac:dyDescent="0.25">
      <c r="A199" s="654" t="s">
        <v>77</v>
      </c>
      <c r="B199" s="639"/>
      <c r="C199" s="639"/>
      <c r="D199" s="639"/>
      <c r="E199" s="639"/>
      <c r="F199" s="639"/>
      <c r="G199" s="639"/>
      <c r="H199" s="639"/>
      <c r="I199" s="639"/>
      <c r="J199" s="639"/>
      <c r="K199" s="639"/>
    </row>
    <row r="200" spans="1:21" ht="16.5" thickBot="1" x14ac:dyDescent="0.3">
      <c r="A200" s="655" t="s">
        <v>78</v>
      </c>
      <c r="B200" s="642"/>
      <c r="C200" s="642"/>
      <c r="D200" s="642"/>
      <c r="E200" s="642"/>
      <c r="F200" s="642"/>
      <c r="G200" s="642"/>
      <c r="H200" s="642"/>
      <c r="I200" s="642"/>
      <c r="J200" s="642"/>
      <c r="K200" s="642"/>
    </row>
    <row r="201" spans="1:21" ht="16.5" thickBot="1" x14ac:dyDescent="0.3">
      <c r="A201" s="11"/>
      <c r="B201" s="644" t="s">
        <v>5</v>
      </c>
      <c r="C201" s="644"/>
      <c r="D201" s="644"/>
      <c r="E201" s="644"/>
      <c r="F201" s="644"/>
      <c r="G201" s="645"/>
      <c r="H201" s="646" t="s">
        <v>6</v>
      </c>
      <c r="I201" s="647"/>
      <c r="J201" s="647"/>
      <c r="K201" s="647"/>
      <c r="L201" s="648"/>
      <c r="M201" s="644" t="s">
        <v>7</v>
      </c>
      <c r="N201" s="636"/>
      <c r="O201" s="636"/>
      <c r="P201" s="636"/>
      <c r="Q201" s="636"/>
      <c r="R201" s="637"/>
    </row>
    <row r="202" spans="1:21" ht="36.75" thickBot="1" x14ac:dyDescent="0.25">
      <c r="A202" s="220"/>
      <c r="B202" s="18">
        <v>2007</v>
      </c>
      <c r="C202" s="13">
        <v>2008</v>
      </c>
      <c r="D202" s="14">
        <v>2009</v>
      </c>
      <c r="E202" s="89">
        <v>2010</v>
      </c>
      <c r="F202" s="89">
        <v>2011</v>
      </c>
      <c r="G202" s="90">
        <v>2012</v>
      </c>
      <c r="H202" s="91" t="s">
        <v>8</v>
      </c>
      <c r="I202" s="15" t="s">
        <v>9</v>
      </c>
      <c r="J202" s="15" t="s">
        <v>30</v>
      </c>
      <c r="K202" s="15" t="s">
        <v>11</v>
      </c>
      <c r="L202" s="16" t="s">
        <v>12</v>
      </c>
      <c r="M202" s="15" t="s">
        <v>14</v>
      </c>
      <c r="N202" s="15" t="s">
        <v>15</v>
      </c>
      <c r="O202" s="15" t="s">
        <v>16</v>
      </c>
      <c r="P202" s="15" t="s">
        <v>17</v>
      </c>
      <c r="Q202" s="15" t="s">
        <v>18</v>
      </c>
      <c r="R202" s="16" t="s">
        <v>19</v>
      </c>
    </row>
    <row r="203" spans="1:21" ht="12.75" x14ac:dyDescent="0.2">
      <c r="A203" s="151" t="s">
        <v>71</v>
      </c>
      <c r="B203" s="304">
        <f>B194/$B$196</f>
        <v>0.5481912471540602</v>
      </c>
      <c r="C203" s="294">
        <f>C194/$C$196</f>
        <v>0.54225321036141383</v>
      </c>
      <c r="D203" s="305">
        <f>D194/$D$196</f>
        <v>0.54359336392516766</v>
      </c>
      <c r="E203" s="305">
        <f>E194/$E$196</f>
        <v>0.53999004556070296</v>
      </c>
      <c r="F203" s="306">
        <f>F194/$F$196</f>
        <v>0.53957190737355276</v>
      </c>
      <c r="G203" s="307">
        <f>G194/$G$196</f>
        <v>0.53953453396999662</v>
      </c>
      <c r="H203" s="308">
        <f>I194/$I$196</f>
        <v>0.54359336392516766</v>
      </c>
      <c r="I203" s="309">
        <f>J194/$J$196</f>
        <v>0.53999004556070296</v>
      </c>
      <c r="J203" s="308">
        <f>K194/$K$196</f>
        <v>0.53822322218740515</v>
      </c>
      <c r="K203" s="308">
        <f>L194/$L$196</f>
        <v>0.53737382633916075</v>
      </c>
      <c r="L203" s="310">
        <f>M194/$M$196</f>
        <v>0.53661791156698202</v>
      </c>
      <c r="M203" s="311">
        <f>O194/$O$196</f>
        <v>0.53786778206752006</v>
      </c>
      <c r="N203" s="308">
        <f>P194/$P$196</f>
        <v>0.5404934749820004</v>
      </c>
      <c r="O203" s="308">
        <f>Q194/$Q$196</f>
        <v>0.5408584175610619</v>
      </c>
      <c r="P203" s="308">
        <f>R194/$R$196</f>
        <v>0.54106900007573833</v>
      </c>
      <c r="Q203" s="308">
        <f>S194/$S$196</f>
        <v>0.54099349932843022</v>
      </c>
      <c r="R203" s="310">
        <f>T194/$T$196</f>
        <v>0.54109032963593473</v>
      </c>
    </row>
    <row r="204" spans="1:21" ht="13.5" thickBot="1" x14ac:dyDescent="0.25">
      <c r="A204" s="312" t="s">
        <v>72</v>
      </c>
      <c r="B204" s="297">
        <f>B195/$B$196</f>
        <v>0.4518087528459398</v>
      </c>
      <c r="C204" s="252">
        <f>C195/$C$196</f>
        <v>0.45774678963858612</v>
      </c>
      <c r="D204" s="313">
        <f>D195/$D$196</f>
        <v>0.45640663607483234</v>
      </c>
      <c r="E204" s="313">
        <f>E195/$E$196</f>
        <v>0.46000995443929704</v>
      </c>
      <c r="F204" s="306">
        <f>F195/$F$196</f>
        <v>0.46042809262644729</v>
      </c>
      <c r="G204" s="307">
        <f>G195/$G$196</f>
        <v>0.46046546603000338</v>
      </c>
      <c r="H204" s="263">
        <f>I195/$I$196</f>
        <v>0.45640663607483234</v>
      </c>
      <c r="I204" s="260">
        <f>J195/$J$196</f>
        <v>0.46000995443929704</v>
      </c>
      <c r="J204" s="263">
        <f>K195/$K$196</f>
        <v>0.4617767778125948</v>
      </c>
      <c r="K204" s="263">
        <f>L195/$L$196</f>
        <v>0.4626261736608393</v>
      </c>
      <c r="L204" s="267">
        <f>M195/$M$196</f>
        <v>0.46338208843301798</v>
      </c>
      <c r="M204" s="263">
        <f>O195/$O$196</f>
        <v>0.46213221793247994</v>
      </c>
      <c r="N204" s="263">
        <f>P195/$P$196</f>
        <v>0.45950652501799971</v>
      </c>
      <c r="O204" s="263">
        <f>Q195/$Q$196</f>
        <v>0.4591415824389381</v>
      </c>
      <c r="P204" s="263">
        <f>R195/$R$196</f>
        <v>0.45893099992426173</v>
      </c>
      <c r="Q204" s="263">
        <f>S195/$S$196</f>
        <v>0.45900650067156973</v>
      </c>
      <c r="R204" s="267">
        <f>T195/$T$196</f>
        <v>0.45890967036406521</v>
      </c>
    </row>
    <row r="205" spans="1:21" ht="13.5" thickBot="1" x14ac:dyDescent="0.25">
      <c r="A205" s="149" t="s">
        <v>49</v>
      </c>
      <c r="B205" s="298">
        <f t="shared" ref="B205:R205" si="157">SUM(B203:B204)</f>
        <v>1</v>
      </c>
      <c r="C205" s="274">
        <f t="shared" si="157"/>
        <v>1</v>
      </c>
      <c r="D205" s="314">
        <f t="shared" si="157"/>
        <v>1</v>
      </c>
      <c r="E205" s="314">
        <f t="shared" si="157"/>
        <v>1</v>
      </c>
      <c r="F205" s="315">
        <f t="shared" si="157"/>
        <v>1</v>
      </c>
      <c r="G205" s="316">
        <f t="shared" si="157"/>
        <v>1</v>
      </c>
      <c r="H205" s="315">
        <f t="shared" si="157"/>
        <v>1</v>
      </c>
      <c r="I205" s="315">
        <f t="shared" si="157"/>
        <v>1</v>
      </c>
      <c r="J205" s="315">
        <f t="shared" si="157"/>
        <v>1</v>
      </c>
      <c r="K205" s="315">
        <f t="shared" si="157"/>
        <v>1</v>
      </c>
      <c r="L205" s="316">
        <f t="shared" si="157"/>
        <v>1</v>
      </c>
      <c r="M205" s="315">
        <f t="shared" si="157"/>
        <v>1</v>
      </c>
      <c r="N205" s="315">
        <f t="shared" si="157"/>
        <v>1</v>
      </c>
      <c r="O205" s="315">
        <f t="shared" si="157"/>
        <v>1</v>
      </c>
      <c r="P205" s="315">
        <f t="shared" si="157"/>
        <v>1</v>
      </c>
      <c r="Q205" s="315">
        <f t="shared" si="157"/>
        <v>1</v>
      </c>
      <c r="R205" s="316">
        <f t="shared" si="157"/>
        <v>1</v>
      </c>
    </row>
    <row r="206" spans="1:21" ht="12.75" x14ac:dyDescent="0.2">
      <c r="A206" s="77"/>
      <c r="B206" s="303"/>
      <c r="C206" s="303"/>
      <c r="D206" s="303"/>
      <c r="E206" s="303"/>
      <c r="F206" s="303"/>
      <c r="G206" s="303"/>
      <c r="H206" s="299"/>
      <c r="I206" s="299"/>
      <c r="J206" s="83"/>
      <c r="K206" s="78"/>
    </row>
    <row r="207" spans="1:21" s="590" customFormat="1" ht="15" x14ac:dyDescent="0.25">
      <c r="A207" s="592"/>
      <c r="B207" s="593"/>
      <c r="C207" s="593"/>
      <c r="D207" s="594"/>
      <c r="E207" s="589"/>
      <c r="F207" s="589"/>
      <c r="G207" s="589"/>
      <c r="H207" s="595"/>
      <c r="I207" s="595"/>
    </row>
    <row r="208" spans="1:21" ht="18" x14ac:dyDescent="0.25">
      <c r="A208" s="660" t="s">
        <v>79</v>
      </c>
      <c r="B208" s="661"/>
      <c r="C208" s="661"/>
      <c r="D208" s="661"/>
      <c r="E208" s="661"/>
      <c r="F208" s="661"/>
      <c r="G208" s="661"/>
      <c r="H208" s="661"/>
      <c r="I208" s="661"/>
      <c r="J208" s="661"/>
      <c r="K208" s="661"/>
    </row>
    <row r="209" spans="1:21" ht="15.75" x14ac:dyDescent="0.25">
      <c r="A209" s="317"/>
      <c r="B209" s="318"/>
      <c r="C209" s="318"/>
      <c r="D209" s="318"/>
      <c r="E209" s="318"/>
      <c r="F209" s="318"/>
      <c r="G209" s="318"/>
      <c r="H209" s="318"/>
      <c r="I209" s="318"/>
      <c r="J209" s="318"/>
      <c r="K209" s="318"/>
    </row>
    <row r="210" spans="1:21" ht="15.75" x14ac:dyDescent="0.25">
      <c r="A210" s="317"/>
      <c r="B210" s="318"/>
      <c r="C210" s="318"/>
      <c r="D210" s="318"/>
      <c r="E210" s="318"/>
      <c r="F210" s="318"/>
      <c r="G210" s="318"/>
      <c r="H210" s="318"/>
      <c r="I210" s="318"/>
      <c r="J210" s="318"/>
      <c r="K210" s="318"/>
    </row>
    <row r="211" spans="1:21" ht="15.75" x14ac:dyDescent="0.25">
      <c r="A211" s="654" t="s">
        <v>80</v>
      </c>
      <c r="B211" s="639"/>
      <c r="C211" s="639"/>
      <c r="D211" s="639"/>
      <c r="E211" s="639"/>
      <c r="F211" s="639"/>
      <c r="G211" s="639"/>
      <c r="H211" s="639"/>
      <c r="I211" s="639"/>
      <c r="J211" s="639"/>
      <c r="K211" s="639"/>
      <c r="L211" s="639"/>
      <c r="M211" s="639"/>
    </row>
    <row r="212" spans="1:21" ht="16.5" thickBot="1" x14ac:dyDescent="0.3">
      <c r="A212" s="655" t="s">
        <v>81</v>
      </c>
      <c r="B212" s="642"/>
      <c r="C212" s="642"/>
      <c r="D212" s="642"/>
      <c r="E212" s="642"/>
      <c r="F212" s="642"/>
      <c r="G212" s="642"/>
      <c r="H212" s="642"/>
      <c r="I212" s="643"/>
      <c r="J212" s="643"/>
      <c r="K212" s="643"/>
      <c r="L212" s="643"/>
      <c r="M212" s="643"/>
    </row>
    <row r="213" spans="1:21" ht="16.5" thickBot="1" x14ac:dyDescent="0.3">
      <c r="A213" s="11"/>
      <c r="B213" s="644" t="s">
        <v>5</v>
      </c>
      <c r="C213" s="644"/>
      <c r="D213" s="644"/>
      <c r="E213" s="644"/>
      <c r="F213" s="644"/>
      <c r="G213" s="644"/>
      <c r="H213" s="645"/>
      <c r="I213" s="656" t="s">
        <v>6</v>
      </c>
      <c r="J213" s="657"/>
      <c r="K213" s="657"/>
      <c r="L213" s="657"/>
      <c r="M213" s="657"/>
      <c r="N213" s="658"/>
      <c r="O213" s="635" t="s">
        <v>7</v>
      </c>
      <c r="P213" s="636"/>
      <c r="Q213" s="636"/>
      <c r="R213" s="636"/>
      <c r="S213" s="636"/>
      <c r="T213" s="636"/>
      <c r="U213" s="637"/>
    </row>
    <row r="214" spans="1:21" ht="60.75" thickBot="1" x14ac:dyDescent="0.25">
      <c r="A214" s="12"/>
      <c r="B214" s="545">
        <v>2007</v>
      </c>
      <c r="C214" s="13">
        <v>2008</v>
      </c>
      <c r="D214" s="14">
        <v>2009</v>
      </c>
      <c r="E214" s="89">
        <v>2010</v>
      </c>
      <c r="F214" s="89">
        <v>2011</v>
      </c>
      <c r="G214" s="90">
        <v>2012</v>
      </c>
      <c r="H214" s="17" t="s">
        <v>164</v>
      </c>
      <c r="I214" s="91" t="s">
        <v>8</v>
      </c>
      <c r="J214" s="15" t="s">
        <v>9</v>
      </c>
      <c r="K214" s="15" t="s">
        <v>10</v>
      </c>
      <c r="L214" s="15" t="s">
        <v>11</v>
      </c>
      <c r="M214" s="18" t="s">
        <v>12</v>
      </c>
      <c r="N214" s="17" t="s">
        <v>13</v>
      </c>
      <c r="O214" s="91" t="s">
        <v>14</v>
      </c>
      <c r="P214" s="15" t="s">
        <v>15</v>
      </c>
      <c r="Q214" s="15" t="s">
        <v>16</v>
      </c>
      <c r="R214" s="15" t="s">
        <v>17</v>
      </c>
      <c r="S214" s="15" t="s">
        <v>18</v>
      </c>
      <c r="T214" s="18" t="s">
        <v>19</v>
      </c>
      <c r="U214" s="17" t="s">
        <v>163</v>
      </c>
    </row>
    <row r="215" spans="1:21" ht="13.5" thickBot="1" x14ac:dyDescent="0.25">
      <c r="A215" s="149" t="s">
        <v>21</v>
      </c>
      <c r="B215" s="330">
        <v>13695.065000000062</v>
      </c>
      <c r="C215" s="320">
        <v>13890.136000000039</v>
      </c>
      <c r="D215" s="321">
        <v>15116.785000000002</v>
      </c>
      <c r="E215" s="321">
        <v>15978.79</v>
      </c>
      <c r="F215" s="343">
        <v>16759.562999999998</v>
      </c>
      <c r="G215" s="322">
        <f>6225.57+9446.265+1178.022</f>
        <v>16849.857</v>
      </c>
      <c r="H215" s="35">
        <f t="shared" ref="H215:H220" si="158">RATE(5,,-B215,G215)</f>
        <v>4.2332848047327495E-2</v>
      </c>
      <c r="I215" s="323">
        <v>15116.785000000002</v>
      </c>
      <c r="J215" s="321">
        <v>15978.79</v>
      </c>
      <c r="K215" s="324">
        <v>16575.4391712</v>
      </c>
      <c r="L215" s="324">
        <v>17044.524099744958</v>
      </c>
      <c r="M215" s="324">
        <v>17526.88413176774</v>
      </c>
      <c r="N215" s="25">
        <f t="shared" ref="N215:N220" si="159">RATE(4,,-I215,M215)</f>
        <v>3.7674919053577401E-2</v>
      </c>
      <c r="O215" s="39">
        <v>17981</v>
      </c>
      <c r="P215" s="39">
        <v>18354.107744440975</v>
      </c>
      <c r="Q215" s="39">
        <v>19168.062590268375</v>
      </c>
      <c r="R215" s="39">
        <v>19900</v>
      </c>
      <c r="S215" s="39">
        <v>20376.077184652764</v>
      </c>
      <c r="T215" s="39">
        <v>20762.920498092903</v>
      </c>
      <c r="U215" s="35">
        <f t="shared" ref="U215:U220" si="160">RATE(7,,-G215,T215)</f>
        <v>3.0281808536849853E-2</v>
      </c>
    </row>
    <row r="216" spans="1:21" ht="12.75" x14ac:dyDescent="0.2">
      <c r="A216" s="151" t="s">
        <v>22</v>
      </c>
      <c r="B216" s="222">
        <v>692.81700000000001</v>
      </c>
      <c r="C216" s="74">
        <v>748.23400000000004</v>
      </c>
      <c r="D216" s="155">
        <v>858.81</v>
      </c>
      <c r="E216" s="155">
        <v>930.78</v>
      </c>
      <c r="F216" s="235">
        <v>916.00300000000004</v>
      </c>
      <c r="G216" s="76">
        <f>174.439+840.453</f>
        <v>1014.8919999999999</v>
      </c>
      <c r="H216" s="145">
        <f t="shared" si="158"/>
        <v>7.9344937070073146E-2</v>
      </c>
      <c r="I216" s="326">
        <v>858.81</v>
      </c>
      <c r="J216" s="155">
        <v>930.78</v>
      </c>
      <c r="K216" s="327">
        <v>942.72040000000004</v>
      </c>
      <c r="L216" s="327">
        <v>989.66787592000014</v>
      </c>
      <c r="M216" s="327">
        <v>1038.9533361408162</v>
      </c>
      <c r="N216" s="156">
        <f t="shared" si="159"/>
        <v>4.8756673354292908E-2</v>
      </c>
      <c r="O216" s="48">
        <v>1352.7430109935967</v>
      </c>
      <c r="P216" s="48">
        <v>1381.3755849942004</v>
      </c>
      <c r="Q216" s="48">
        <v>1388.7878275422206</v>
      </c>
      <c r="R216" s="48">
        <v>1490.13127721721</v>
      </c>
      <c r="S216" s="48">
        <v>1565.7747786190623</v>
      </c>
      <c r="T216" s="48">
        <v>1612.2237605356672</v>
      </c>
      <c r="U216" s="145">
        <f t="shared" si="160"/>
        <v>6.8353727842446824E-2</v>
      </c>
    </row>
    <row r="217" spans="1:21" ht="12.75" x14ac:dyDescent="0.2">
      <c r="A217" s="160" t="s">
        <v>23</v>
      </c>
      <c r="B217" s="161">
        <v>410.84200000000016</v>
      </c>
      <c r="C217" s="162">
        <v>424.17199999999991</v>
      </c>
      <c r="D217" s="163">
        <v>448.36</v>
      </c>
      <c r="E217" s="163">
        <v>545.61099999999999</v>
      </c>
      <c r="F217" s="399">
        <v>569.91200000000003</v>
      </c>
      <c r="G217" s="164">
        <f>184.621+392.554</f>
        <v>577.17499999999995</v>
      </c>
      <c r="H217" s="54">
        <f t="shared" si="158"/>
        <v>7.0351779373153636E-2</v>
      </c>
      <c r="I217" s="328">
        <v>448.36</v>
      </c>
      <c r="J217" s="163">
        <v>545.61099999999999</v>
      </c>
      <c r="K217" s="327">
        <v>580.67250000000001</v>
      </c>
      <c r="L217" s="327">
        <v>605.35108124999999</v>
      </c>
      <c r="M217" s="327">
        <v>631.07850220312503</v>
      </c>
      <c r="N217" s="54">
        <f t="shared" si="159"/>
        <v>8.9216298795559937E-2</v>
      </c>
      <c r="O217" s="58">
        <v>647.79880122286033</v>
      </c>
      <c r="P217" s="58">
        <v>697.93928167909053</v>
      </c>
      <c r="Q217" s="58">
        <v>733.42916230590038</v>
      </c>
      <c r="R217" s="58">
        <v>756.35386619156714</v>
      </c>
      <c r="S217" s="58">
        <v>800.36465445022827</v>
      </c>
      <c r="T217" s="58">
        <v>848.90625604879176</v>
      </c>
      <c r="U217" s="54">
        <f t="shared" si="160"/>
        <v>5.6661859651461068E-2</v>
      </c>
    </row>
    <row r="218" spans="1:21" ht="13.5" thickBot="1" x14ac:dyDescent="0.25">
      <c r="A218" s="151" t="s">
        <v>24</v>
      </c>
      <c r="B218" s="140">
        <v>145.85900000000004</v>
      </c>
      <c r="C218" s="141">
        <v>155.20300000000017</v>
      </c>
      <c r="D218" s="75">
        <v>173.33900000000006</v>
      </c>
      <c r="E218" s="75">
        <v>207.566</v>
      </c>
      <c r="F218" s="347">
        <v>213.917</v>
      </c>
      <c r="G218" s="76">
        <v>218.10300000000001</v>
      </c>
      <c r="H218" s="61">
        <f t="shared" si="158"/>
        <v>8.3791352585114914E-2</v>
      </c>
      <c r="I218" s="326">
        <v>173.33900000000006</v>
      </c>
      <c r="J218" s="75">
        <v>207.566</v>
      </c>
      <c r="K218" s="327">
        <v>212.72000000000003</v>
      </c>
      <c r="L218" s="327">
        <v>226.24899200000004</v>
      </c>
      <c r="M218" s="327">
        <v>240.63842789120008</v>
      </c>
      <c r="N218" s="61">
        <f t="shared" si="159"/>
        <v>8.5468372161192907E-2</v>
      </c>
      <c r="O218" s="48">
        <v>226.74809157446188</v>
      </c>
      <c r="P218" s="48">
        <v>238.65969852888546</v>
      </c>
      <c r="Q218" s="48">
        <v>262.001567651291</v>
      </c>
      <c r="R218" s="48">
        <v>279.77439722690167</v>
      </c>
      <c r="S218" s="48">
        <v>307.09694356014006</v>
      </c>
      <c r="T218" s="48">
        <v>328.07154056363419</v>
      </c>
      <c r="U218" s="302">
        <f t="shared" si="160"/>
        <v>6.0057833805333721E-2</v>
      </c>
    </row>
    <row r="219" spans="1:21" ht="13.5" thickBot="1" x14ac:dyDescent="0.25">
      <c r="A219" s="149" t="s">
        <v>25</v>
      </c>
      <c r="B219" s="65">
        <f>B216+B217+B218</f>
        <v>1249.518</v>
      </c>
      <c r="C219" s="66">
        <f>C216+C217+C218</f>
        <v>1327.6090000000002</v>
      </c>
      <c r="D219" s="66">
        <f>D216+D217+D218</f>
        <v>1480.509</v>
      </c>
      <c r="E219" s="67">
        <f>E216+E217+E218</f>
        <v>1683.9570000000001</v>
      </c>
      <c r="F219" s="67">
        <f>F216+F217+F218</f>
        <v>1699.8319999999999</v>
      </c>
      <c r="G219" s="64">
        <f t="shared" ref="G219" si="161">G216+G217+G218</f>
        <v>1810.17</v>
      </c>
      <c r="H219" s="25">
        <f t="shared" si="158"/>
        <v>7.69495751198052E-2</v>
      </c>
      <c r="I219" s="67">
        <f>I216+I217+I218</f>
        <v>1480.509</v>
      </c>
      <c r="J219" s="65">
        <f>J216+J217+J218</f>
        <v>1683.9570000000001</v>
      </c>
      <c r="K219" s="66">
        <f>K216+K217+K218</f>
        <v>1736.1129000000001</v>
      </c>
      <c r="L219" s="66">
        <f>L216+L217+L218</f>
        <v>1821.2679491700003</v>
      </c>
      <c r="M219" s="66">
        <f>M216+M217+M218</f>
        <v>1910.6702662351413</v>
      </c>
      <c r="N219" s="25">
        <f t="shared" si="159"/>
        <v>6.584407017937717E-2</v>
      </c>
      <c r="O219" s="66">
        <f t="shared" ref="O219:T219" si="162">O216+O217+O218</f>
        <v>2227.2899037909187</v>
      </c>
      <c r="P219" s="66">
        <f t="shared" si="162"/>
        <v>2317.9745652021766</v>
      </c>
      <c r="Q219" s="66">
        <f t="shared" si="162"/>
        <v>2384.2185574994119</v>
      </c>
      <c r="R219" s="66">
        <f t="shared" si="162"/>
        <v>2526.2595406356791</v>
      </c>
      <c r="S219" s="66">
        <f t="shared" si="162"/>
        <v>2673.2363766294307</v>
      </c>
      <c r="T219" s="66">
        <f t="shared" si="162"/>
        <v>2789.2015571480933</v>
      </c>
      <c r="U219" s="35">
        <f t="shared" si="160"/>
        <v>6.3709244686483937E-2</v>
      </c>
    </row>
    <row r="220" spans="1:21" ht="13.5" thickBot="1" x14ac:dyDescent="0.25">
      <c r="A220" s="149" t="s">
        <v>27</v>
      </c>
      <c r="B220" s="65">
        <f>B215+B219</f>
        <v>14944.583000000062</v>
      </c>
      <c r="C220" s="66">
        <f>C215+C219</f>
        <v>15217.745000000039</v>
      </c>
      <c r="D220" s="66">
        <f>D215+D219</f>
        <v>16597.294000000002</v>
      </c>
      <c r="E220" s="67">
        <f>E215+E219</f>
        <v>17662.746999999999</v>
      </c>
      <c r="F220" s="67">
        <f>F215+F219</f>
        <v>18459.394999999997</v>
      </c>
      <c r="G220" s="64">
        <f t="shared" ref="G220" si="163">G215+G219</f>
        <v>18660.027000000002</v>
      </c>
      <c r="H220" s="35">
        <f t="shared" si="158"/>
        <v>4.5407696857372393E-2</v>
      </c>
      <c r="I220" s="67">
        <f>I215+I219</f>
        <v>16597.294000000002</v>
      </c>
      <c r="J220" s="65">
        <f>J215+J219</f>
        <v>17662.746999999999</v>
      </c>
      <c r="K220" s="66">
        <f>K215+K219</f>
        <v>18311.5520712</v>
      </c>
      <c r="L220" s="66">
        <f>L215+L219</f>
        <v>18865.792048914958</v>
      </c>
      <c r="M220" s="66">
        <f>M215+M219</f>
        <v>19437.554398002881</v>
      </c>
      <c r="N220" s="35">
        <f t="shared" si="159"/>
        <v>4.0281999361460118E-2</v>
      </c>
      <c r="O220" s="66">
        <f t="shared" ref="O220:T220" si="164">O215+O219</f>
        <v>20208.289903790919</v>
      </c>
      <c r="P220" s="66">
        <f t="shared" si="164"/>
        <v>20672.082309643152</v>
      </c>
      <c r="Q220" s="66">
        <f t="shared" si="164"/>
        <v>21552.281147767786</v>
      </c>
      <c r="R220" s="66">
        <f t="shared" si="164"/>
        <v>22426.259540635678</v>
      </c>
      <c r="S220" s="66">
        <f t="shared" si="164"/>
        <v>23049.313561282193</v>
      </c>
      <c r="T220" s="66">
        <f t="shared" si="164"/>
        <v>23552.122055240994</v>
      </c>
      <c r="U220" s="35">
        <f t="shared" si="160"/>
        <v>3.3821111310015674E-2</v>
      </c>
    </row>
    <row r="221" spans="1:21" ht="15.75" x14ac:dyDescent="0.25">
      <c r="A221" s="317"/>
      <c r="B221" s="318"/>
      <c r="C221" s="318"/>
      <c r="D221" s="318"/>
      <c r="E221" s="318"/>
      <c r="F221" s="318"/>
      <c r="G221" s="318"/>
      <c r="H221" s="318"/>
      <c r="I221" s="318"/>
      <c r="J221" s="318"/>
      <c r="K221" s="318"/>
    </row>
    <row r="222" spans="1:21" ht="15.75" x14ac:dyDescent="0.25">
      <c r="A222" s="317"/>
      <c r="B222" s="318"/>
      <c r="C222" s="318"/>
      <c r="D222" s="318"/>
      <c r="E222" s="318"/>
      <c r="F222" s="318"/>
      <c r="G222" s="318"/>
      <c r="H222" s="318"/>
      <c r="I222" s="318"/>
      <c r="J222" s="318"/>
      <c r="K222" s="318"/>
      <c r="O222" s="612"/>
      <c r="P222" s="612"/>
      <c r="Q222" s="612"/>
      <c r="R222" s="612"/>
      <c r="S222" s="612"/>
      <c r="T222" s="612"/>
    </row>
    <row r="223" spans="1:21" ht="15.75" x14ac:dyDescent="0.25">
      <c r="A223" s="654" t="s">
        <v>82</v>
      </c>
      <c r="B223" s="639"/>
      <c r="C223" s="639"/>
      <c r="D223" s="639"/>
      <c r="E223" s="639"/>
      <c r="F223" s="639"/>
      <c r="G223" s="639"/>
      <c r="H223" s="639"/>
      <c r="I223" s="639"/>
      <c r="J223" s="639"/>
      <c r="K223" s="639"/>
      <c r="L223" s="639"/>
      <c r="M223" s="639"/>
    </row>
    <row r="224" spans="1:21" ht="16.5" thickBot="1" x14ac:dyDescent="0.3">
      <c r="A224" s="655" t="s">
        <v>83</v>
      </c>
      <c r="B224" s="642"/>
      <c r="C224" s="642"/>
      <c r="D224" s="642"/>
      <c r="E224" s="642"/>
      <c r="F224" s="642"/>
      <c r="G224" s="642"/>
      <c r="H224" s="642"/>
      <c r="I224" s="643"/>
      <c r="J224" s="643"/>
      <c r="K224" s="643"/>
      <c r="L224" s="643"/>
      <c r="M224" s="643"/>
    </row>
    <row r="225" spans="1:21" ht="16.5" thickBot="1" x14ac:dyDescent="0.3">
      <c r="A225" s="11"/>
      <c r="B225" s="644" t="s">
        <v>5</v>
      </c>
      <c r="C225" s="644"/>
      <c r="D225" s="644"/>
      <c r="E225" s="644"/>
      <c r="F225" s="644"/>
      <c r="G225" s="644"/>
      <c r="H225" s="645"/>
      <c r="I225" s="656" t="s">
        <v>6</v>
      </c>
      <c r="J225" s="657"/>
      <c r="K225" s="657"/>
      <c r="L225" s="657"/>
      <c r="M225" s="657"/>
      <c r="N225" s="658"/>
      <c r="O225" s="635" t="s">
        <v>7</v>
      </c>
      <c r="P225" s="636"/>
      <c r="Q225" s="636"/>
      <c r="R225" s="636"/>
      <c r="S225" s="636"/>
      <c r="T225" s="636"/>
      <c r="U225" s="637"/>
    </row>
    <row r="226" spans="1:21" ht="60.75" thickBot="1" x14ac:dyDescent="0.25">
      <c r="A226" s="12"/>
      <c r="B226" s="545">
        <v>2007</v>
      </c>
      <c r="C226" s="13">
        <v>2008</v>
      </c>
      <c r="D226" s="14">
        <v>2009</v>
      </c>
      <c r="E226" s="89">
        <v>2010</v>
      </c>
      <c r="F226" s="89">
        <v>2011</v>
      </c>
      <c r="G226" s="90">
        <v>2012</v>
      </c>
      <c r="H226" s="17" t="s">
        <v>164</v>
      </c>
      <c r="I226" s="91" t="s">
        <v>8</v>
      </c>
      <c r="J226" s="15" t="s">
        <v>9</v>
      </c>
      <c r="K226" s="15" t="s">
        <v>10</v>
      </c>
      <c r="L226" s="15" t="s">
        <v>11</v>
      </c>
      <c r="M226" s="18" t="s">
        <v>12</v>
      </c>
      <c r="N226" s="17" t="s">
        <v>13</v>
      </c>
      <c r="O226" s="91" t="s">
        <v>14</v>
      </c>
      <c r="P226" s="15" t="s">
        <v>15</v>
      </c>
      <c r="Q226" s="15" t="s">
        <v>16</v>
      </c>
      <c r="R226" s="15" t="s">
        <v>17</v>
      </c>
      <c r="S226" s="15" t="s">
        <v>18</v>
      </c>
      <c r="T226" s="18" t="s">
        <v>19</v>
      </c>
      <c r="U226" s="17" t="s">
        <v>163</v>
      </c>
    </row>
    <row r="227" spans="1:21" ht="13.5" thickBot="1" x14ac:dyDescent="0.25">
      <c r="A227" s="149" t="s">
        <v>21</v>
      </c>
      <c r="B227" s="330">
        <v>1966.0929999999998</v>
      </c>
      <c r="C227" s="320">
        <v>868.08599999999603</v>
      </c>
      <c r="D227" s="321">
        <v>1390.142999999995</v>
      </c>
      <c r="E227" s="321">
        <v>1000.045</v>
      </c>
      <c r="F227" s="343">
        <v>837.21</v>
      </c>
      <c r="G227" s="322">
        <f>425.898+76.146+171.5</f>
        <v>673.5440000000001</v>
      </c>
      <c r="H227" s="35">
        <f t="shared" ref="H227:H232" si="165">RATE(5,,-B227,G227)</f>
        <v>-0.19285347199442029</v>
      </c>
      <c r="I227" s="321">
        <v>1390.142999999995</v>
      </c>
      <c r="J227" s="321">
        <v>1000.045</v>
      </c>
      <c r="K227" s="331">
        <v>989</v>
      </c>
      <c r="L227" s="39">
        <v>974</v>
      </c>
      <c r="M227" s="331">
        <v>959</v>
      </c>
      <c r="N227" s="35">
        <f t="shared" ref="N227:N232" si="166">RATE(4,,-I227,M227)</f>
        <v>-8.8640379374342743E-2</v>
      </c>
      <c r="O227" s="39">
        <v>275</v>
      </c>
      <c r="P227" s="39">
        <v>188.53416360293105</v>
      </c>
      <c r="Q227" s="39">
        <v>92.84902196340073</v>
      </c>
      <c r="R227" s="39">
        <v>89.119882125447077</v>
      </c>
      <c r="S227" s="39">
        <v>84.433645588847455</v>
      </c>
      <c r="T227" s="332">
        <v>81.094999999999999</v>
      </c>
      <c r="U227" s="35">
        <f t="shared" ref="U227:U232" si="167">RATE(7,,-G227,T227)</f>
        <v>-0.26097154909438081</v>
      </c>
    </row>
    <row r="228" spans="1:21" ht="12.75" x14ac:dyDescent="0.2">
      <c r="A228" s="151" t="s">
        <v>22</v>
      </c>
      <c r="B228" s="222">
        <v>101.23</v>
      </c>
      <c r="C228" s="74">
        <v>172.62699999999973</v>
      </c>
      <c r="D228" s="155">
        <v>268.64599999999996</v>
      </c>
      <c r="E228" s="155">
        <v>176.72399999999999</v>
      </c>
      <c r="F228" s="235">
        <v>92.968000000000004</v>
      </c>
      <c r="G228" s="76">
        <v>110.89</v>
      </c>
      <c r="H228" s="145">
        <f t="shared" si="165"/>
        <v>1.839586979534923E-2</v>
      </c>
      <c r="I228" s="155">
        <v>268.64599999999996</v>
      </c>
      <c r="J228" s="155">
        <v>176.72399999999999</v>
      </c>
      <c r="K228" s="333">
        <v>169</v>
      </c>
      <c r="L228" s="48">
        <v>164</v>
      </c>
      <c r="M228" s="158">
        <v>159</v>
      </c>
      <c r="N228" s="156">
        <f t="shared" si="166"/>
        <v>-0.12288974959768231</v>
      </c>
      <c r="O228" s="334">
        <v>39.474402730375424</v>
      </c>
      <c r="P228" s="335">
        <v>41.965423599038139</v>
      </c>
      <c r="Q228" s="335">
        <v>44.512474909843554</v>
      </c>
      <c r="R228" s="335">
        <v>45.068020837323736</v>
      </c>
      <c r="S228" s="335">
        <v>45.630500355402162</v>
      </c>
      <c r="T228" s="336">
        <v>46.199999999999996</v>
      </c>
      <c r="U228" s="145">
        <f t="shared" si="167"/>
        <v>-0.11757355830852288</v>
      </c>
    </row>
    <row r="229" spans="1:21" ht="12.75" x14ac:dyDescent="0.2">
      <c r="A229" s="160" t="s">
        <v>23</v>
      </c>
      <c r="B229" s="161">
        <v>0</v>
      </c>
      <c r="C229" s="162">
        <v>0</v>
      </c>
      <c r="D229" s="163">
        <v>0</v>
      </c>
      <c r="E229" s="163">
        <v>0</v>
      </c>
      <c r="F229" s="399">
        <v>0</v>
      </c>
      <c r="G229" s="164">
        <v>0.66600000000000004</v>
      </c>
      <c r="H229" s="54">
        <v>0</v>
      </c>
      <c r="I229" s="163">
        <v>0</v>
      </c>
      <c r="J229" s="163">
        <v>0</v>
      </c>
      <c r="K229" s="166">
        <v>0</v>
      </c>
      <c r="L229" s="58">
        <v>0</v>
      </c>
      <c r="M229" s="166">
        <v>0</v>
      </c>
      <c r="N229" s="54">
        <v>0</v>
      </c>
      <c r="O229" s="337">
        <v>1.1842320819112628</v>
      </c>
      <c r="P229" s="58">
        <v>0.79934140188644076</v>
      </c>
      <c r="Q229" s="58">
        <v>0</v>
      </c>
      <c r="R229" s="58">
        <v>0</v>
      </c>
      <c r="S229" s="58">
        <v>0</v>
      </c>
      <c r="T229" s="338">
        <v>0</v>
      </c>
      <c r="U229" s="54">
        <f t="shared" si="167"/>
        <v>-0.99999911486961435</v>
      </c>
    </row>
    <row r="230" spans="1:21" ht="13.5" thickBot="1" x14ac:dyDescent="0.25">
      <c r="A230" s="151" t="s">
        <v>24</v>
      </c>
      <c r="B230" s="140">
        <v>0</v>
      </c>
      <c r="C230" s="141">
        <v>0</v>
      </c>
      <c r="D230" s="75">
        <v>0</v>
      </c>
      <c r="E230" s="75">
        <v>0</v>
      </c>
      <c r="F230" s="347">
        <v>0</v>
      </c>
      <c r="G230" s="76">
        <v>0</v>
      </c>
      <c r="H230" s="61">
        <v>0</v>
      </c>
      <c r="I230" s="75">
        <v>0</v>
      </c>
      <c r="J230" s="339">
        <v>0</v>
      </c>
      <c r="K230" s="158">
        <v>0</v>
      </c>
      <c r="L230" s="48">
        <v>0</v>
      </c>
      <c r="M230" s="158">
        <v>0</v>
      </c>
      <c r="N230" s="61">
        <v>0</v>
      </c>
      <c r="O230" s="340">
        <v>0</v>
      </c>
      <c r="P230" s="341">
        <v>0</v>
      </c>
      <c r="Q230" s="341">
        <v>0</v>
      </c>
      <c r="R230" s="341">
        <v>0</v>
      </c>
      <c r="S230" s="341">
        <v>0</v>
      </c>
      <c r="T230" s="342">
        <v>0</v>
      </c>
      <c r="U230" s="302">
        <v>0</v>
      </c>
    </row>
    <row r="231" spans="1:21" ht="13.5" thickBot="1" x14ac:dyDescent="0.25">
      <c r="A231" s="149" t="s">
        <v>25</v>
      </c>
      <c r="B231" s="65">
        <f t="shared" ref="B231:G231" si="168">B228+B229+B230</f>
        <v>101.23</v>
      </c>
      <c r="C231" s="66">
        <f t="shared" si="168"/>
        <v>172.62699999999973</v>
      </c>
      <c r="D231" s="66">
        <f t="shared" si="168"/>
        <v>268.64599999999996</v>
      </c>
      <c r="E231" s="67">
        <f t="shared" si="168"/>
        <v>176.72399999999999</v>
      </c>
      <c r="F231" s="64">
        <f t="shared" si="168"/>
        <v>92.968000000000004</v>
      </c>
      <c r="G231" s="196">
        <f t="shared" si="168"/>
        <v>111.556</v>
      </c>
      <c r="H231" s="25">
        <f t="shared" si="165"/>
        <v>1.9616228849797364E-2</v>
      </c>
      <c r="I231" s="67">
        <f t="shared" ref="I231" si="169">I228+I229+I230</f>
        <v>268.64599999999996</v>
      </c>
      <c r="J231" s="64">
        <f>J228+J229+J230</f>
        <v>176.72399999999999</v>
      </c>
      <c r="K231" s="67">
        <f>K228+K229+K230</f>
        <v>169</v>
      </c>
      <c r="L231" s="67">
        <f>L228+L229+L230</f>
        <v>164</v>
      </c>
      <c r="M231" s="67">
        <f>M228+M229+M230</f>
        <v>159</v>
      </c>
      <c r="N231" s="25">
        <f t="shared" si="166"/>
        <v>-0.12288974959768231</v>
      </c>
      <c r="O231" s="66">
        <f t="shared" ref="O231:T231" si="170">O228+O229+O230</f>
        <v>40.658634812286685</v>
      </c>
      <c r="P231" s="66">
        <f t="shared" si="170"/>
        <v>42.764765000924584</v>
      </c>
      <c r="Q231" s="66">
        <f t="shared" si="170"/>
        <v>44.512474909843554</v>
      </c>
      <c r="R231" s="66">
        <f t="shared" si="170"/>
        <v>45.068020837323736</v>
      </c>
      <c r="S231" s="66">
        <f t="shared" si="170"/>
        <v>45.630500355402162</v>
      </c>
      <c r="T231" s="66">
        <f t="shared" si="170"/>
        <v>46.199999999999996</v>
      </c>
      <c r="U231" s="35">
        <f t="shared" si="167"/>
        <v>-0.11832808681898536</v>
      </c>
    </row>
    <row r="232" spans="1:21" ht="13.5" thickBot="1" x14ac:dyDescent="0.25">
      <c r="A232" s="149" t="s">
        <v>27</v>
      </c>
      <c r="B232" s="65">
        <f t="shared" ref="B232:G232" si="171">B227+B231</f>
        <v>2067.3229999999999</v>
      </c>
      <c r="C232" s="66">
        <f t="shared" si="171"/>
        <v>1040.7129999999956</v>
      </c>
      <c r="D232" s="66">
        <f t="shared" si="171"/>
        <v>1658.788999999995</v>
      </c>
      <c r="E232" s="67">
        <f t="shared" si="171"/>
        <v>1176.769</v>
      </c>
      <c r="F232" s="64">
        <f t="shared" si="171"/>
        <v>930.178</v>
      </c>
      <c r="G232" s="196">
        <f t="shared" si="171"/>
        <v>785.10000000000014</v>
      </c>
      <c r="H232" s="35">
        <f t="shared" si="165"/>
        <v>-0.17604531364330403</v>
      </c>
      <c r="I232" s="67">
        <f t="shared" ref="I232" si="172">I227+I231</f>
        <v>1658.788999999995</v>
      </c>
      <c r="J232" s="64">
        <f>J227+J231</f>
        <v>1176.769</v>
      </c>
      <c r="K232" s="67">
        <f>K227+K231</f>
        <v>1158</v>
      </c>
      <c r="L232" s="67">
        <f>L227+L231</f>
        <v>1138</v>
      </c>
      <c r="M232" s="67">
        <f>M227+M231</f>
        <v>1118</v>
      </c>
      <c r="N232" s="35">
        <f t="shared" si="166"/>
        <v>-9.3928095078706628E-2</v>
      </c>
      <c r="O232" s="66">
        <f t="shared" ref="O232:T232" si="173">O227+O231</f>
        <v>315.65863481228666</v>
      </c>
      <c r="P232" s="66">
        <f t="shared" si="173"/>
        <v>231.29892860385564</v>
      </c>
      <c r="Q232" s="66">
        <f t="shared" si="173"/>
        <v>137.36149687324428</v>
      </c>
      <c r="R232" s="66">
        <f t="shared" si="173"/>
        <v>134.18790296277081</v>
      </c>
      <c r="S232" s="66">
        <f t="shared" si="173"/>
        <v>130.06414594424962</v>
      </c>
      <c r="T232" s="66">
        <f t="shared" si="173"/>
        <v>127.29499999999999</v>
      </c>
      <c r="U232" s="35">
        <f t="shared" si="167"/>
        <v>-0.22887173158451865</v>
      </c>
    </row>
    <row r="233" spans="1:21" ht="15.75" x14ac:dyDescent="0.25">
      <c r="A233" s="317"/>
      <c r="B233" s="318"/>
      <c r="C233" s="318"/>
      <c r="D233" s="318"/>
      <c r="E233" s="318"/>
      <c r="F233" s="318"/>
      <c r="G233" s="318"/>
      <c r="H233" s="318"/>
      <c r="I233" s="318"/>
      <c r="J233" s="318"/>
      <c r="K233" s="318"/>
    </row>
    <row r="234" spans="1:21" ht="15.75" x14ac:dyDescent="0.25">
      <c r="A234" s="317"/>
      <c r="B234" s="318"/>
      <c r="C234" s="318"/>
      <c r="D234" s="318"/>
      <c r="E234" s="318"/>
      <c r="F234" s="318"/>
      <c r="G234" s="318"/>
      <c r="H234" s="318"/>
      <c r="I234" s="318"/>
      <c r="J234" s="318"/>
      <c r="K234" s="318"/>
    </row>
    <row r="235" spans="1:21" ht="15.75" x14ac:dyDescent="0.25">
      <c r="A235" s="654" t="s">
        <v>84</v>
      </c>
      <c r="B235" s="639"/>
      <c r="C235" s="639"/>
      <c r="D235" s="639"/>
      <c r="E235" s="639"/>
      <c r="F235" s="639"/>
      <c r="G235" s="639"/>
      <c r="H235" s="639"/>
      <c r="I235" s="639"/>
      <c r="J235" s="639"/>
      <c r="K235" s="639"/>
      <c r="L235" s="639"/>
      <c r="M235" s="639"/>
    </row>
    <row r="236" spans="1:21" ht="16.5" thickBot="1" x14ac:dyDescent="0.3">
      <c r="A236" s="655" t="s">
        <v>85</v>
      </c>
      <c r="B236" s="642"/>
      <c r="C236" s="642"/>
      <c r="D236" s="642"/>
      <c r="E236" s="642"/>
      <c r="F236" s="642"/>
      <c r="G236" s="642"/>
      <c r="H236" s="642"/>
      <c r="I236" s="643"/>
      <c r="J236" s="643"/>
      <c r="K236" s="643"/>
      <c r="L236" s="643"/>
      <c r="M236" s="643"/>
    </row>
    <row r="237" spans="1:21" ht="16.5" thickBot="1" x14ac:dyDescent="0.3">
      <c r="A237" s="11"/>
      <c r="B237" s="644" t="s">
        <v>5</v>
      </c>
      <c r="C237" s="644"/>
      <c r="D237" s="644"/>
      <c r="E237" s="644"/>
      <c r="F237" s="644"/>
      <c r="G237" s="644"/>
      <c r="H237" s="645"/>
      <c r="I237" s="656" t="s">
        <v>6</v>
      </c>
      <c r="J237" s="657"/>
      <c r="K237" s="657"/>
      <c r="L237" s="657"/>
      <c r="M237" s="657"/>
      <c r="N237" s="658"/>
      <c r="O237" s="635" t="s">
        <v>7</v>
      </c>
      <c r="P237" s="636"/>
      <c r="Q237" s="636"/>
      <c r="R237" s="636"/>
      <c r="S237" s="636"/>
      <c r="T237" s="636"/>
      <c r="U237" s="637"/>
    </row>
    <row r="238" spans="1:21" ht="60.75" thickBot="1" x14ac:dyDescent="0.25">
      <c r="A238" s="12"/>
      <c r="B238" s="545">
        <v>2007</v>
      </c>
      <c r="C238" s="13">
        <v>2008</v>
      </c>
      <c r="D238" s="14">
        <v>2009</v>
      </c>
      <c r="E238" s="89">
        <v>2010</v>
      </c>
      <c r="F238" s="89">
        <v>2011</v>
      </c>
      <c r="G238" s="90">
        <v>2012</v>
      </c>
      <c r="H238" s="17" t="s">
        <v>164</v>
      </c>
      <c r="I238" s="91" t="s">
        <v>8</v>
      </c>
      <c r="J238" s="15" t="s">
        <v>9</v>
      </c>
      <c r="K238" s="15" t="s">
        <v>10</v>
      </c>
      <c r="L238" s="15" t="s">
        <v>11</v>
      </c>
      <c r="M238" s="18" t="s">
        <v>12</v>
      </c>
      <c r="N238" s="17" t="s">
        <v>13</v>
      </c>
      <c r="O238" s="91" t="s">
        <v>14</v>
      </c>
      <c r="P238" s="15" t="s">
        <v>15</v>
      </c>
      <c r="Q238" s="15" t="s">
        <v>16</v>
      </c>
      <c r="R238" s="15" t="s">
        <v>17</v>
      </c>
      <c r="S238" s="15" t="s">
        <v>18</v>
      </c>
      <c r="T238" s="18" t="s">
        <v>19</v>
      </c>
      <c r="U238" s="17" t="s">
        <v>163</v>
      </c>
    </row>
    <row r="239" spans="1:21" ht="13.5" thickBot="1" x14ac:dyDescent="0.25">
      <c r="A239" s="149" t="s">
        <v>21</v>
      </c>
      <c r="B239" s="319">
        <f t="shared" ref="B239:G242" si="174">B215+B227</f>
        <v>15661.158000000061</v>
      </c>
      <c r="C239" s="320">
        <f t="shared" si="174"/>
        <v>14758.222000000034</v>
      </c>
      <c r="D239" s="320">
        <f t="shared" si="174"/>
        <v>16506.927999999996</v>
      </c>
      <c r="E239" s="321">
        <f t="shared" si="174"/>
        <v>16978.834999999999</v>
      </c>
      <c r="F239" s="343">
        <f t="shared" si="174"/>
        <v>17596.772999999997</v>
      </c>
      <c r="G239" s="343">
        <f t="shared" si="174"/>
        <v>17523.401000000002</v>
      </c>
      <c r="H239" s="35">
        <f t="shared" ref="H239:H244" si="175">RATE(5,,-B239,G239)</f>
        <v>2.2725078821012618E-2</v>
      </c>
      <c r="I239" s="343">
        <f t="shared" ref="I239:M242" si="176">I215+I227</f>
        <v>16506.927999999996</v>
      </c>
      <c r="J239" s="343">
        <f t="shared" si="176"/>
        <v>16978.834999999999</v>
      </c>
      <c r="K239" s="343">
        <f t="shared" si="176"/>
        <v>17564.4391712</v>
      </c>
      <c r="L239" s="343">
        <f t="shared" si="176"/>
        <v>18018.524099744958</v>
      </c>
      <c r="M239" s="343">
        <f t="shared" si="176"/>
        <v>18485.88413176774</v>
      </c>
      <c r="N239" s="35">
        <f t="shared" ref="N239:N244" si="177">RATE(4,,-I239,M239)</f>
        <v>2.8711257316736082E-2</v>
      </c>
      <c r="O239" s="343">
        <f t="shared" ref="O239:T242" si="178">O215+O227</f>
        <v>18256</v>
      </c>
      <c r="P239" s="343">
        <f t="shared" si="178"/>
        <v>18542.641908043905</v>
      </c>
      <c r="Q239" s="343">
        <f t="shared" si="178"/>
        <v>19260.911612231776</v>
      </c>
      <c r="R239" s="343">
        <f t="shared" si="178"/>
        <v>19989.119882125447</v>
      </c>
      <c r="S239" s="343">
        <f t="shared" si="178"/>
        <v>20460.510830241612</v>
      </c>
      <c r="T239" s="343">
        <f t="shared" si="178"/>
        <v>20844.015498092904</v>
      </c>
      <c r="U239" s="35">
        <f t="shared" ref="U239:U244" si="179">RATE(7,,-G239,T239)</f>
        <v>2.5099781983244588E-2</v>
      </c>
    </row>
    <row r="240" spans="1:21" ht="12.75" x14ac:dyDescent="0.2">
      <c r="A240" s="151" t="s">
        <v>22</v>
      </c>
      <c r="B240" s="215">
        <f t="shared" si="174"/>
        <v>794.04700000000003</v>
      </c>
      <c r="C240" s="216">
        <f t="shared" si="174"/>
        <v>920.86099999999976</v>
      </c>
      <c r="D240" s="216">
        <f t="shared" si="174"/>
        <v>1127.4559999999999</v>
      </c>
      <c r="E240" s="217">
        <f t="shared" si="174"/>
        <v>1107.5039999999999</v>
      </c>
      <c r="F240" s="232">
        <f t="shared" si="174"/>
        <v>1008.971</v>
      </c>
      <c r="G240" s="232">
        <f t="shared" si="174"/>
        <v>1125.7819999999999</v>
      </c>
      <c r="H240" s="145">
        <f t="shared" si="175"/>
        <v>7.2313116368481409E-2</v>
      </c>
      <c r="I240" s="232">
        <f t="shared" si="176"/>
        <v>1127.4559999999999</v>
      </c>
      <c r="J240" s="344">
        <f t="shared" si="176"/>
        <v>1107.5039999999999</v>
      </c>
      <c r="K240" s="232">
        <f t="shared" si="176"/>
        <v>1111.7204000000002</v>
      </c>
      <c r="L240" s="232">
        <f t="shared" si="176"/>
        <v>1153.6678759200001</v>
      </c>
      <c r="M240" s="232">
        <f t="shared" si="176"/>
        <v>1197.9533361408162</v>
      </c>
      <c r="N240" s="156">
        <f t="shared" si="177"/>
        <v>1.5278231928555357E-2</v>
      </c>
      <c r="O240" s="232">
        <f t="shared" si="178"/>
        <v>1392.2174137239722</v>
      </c>
      <c r="P240" s="232">
        <f t="shared" si="178"/>
        <v>1423.3410085932385</v>
      </c>
      <c r="Q240" s="232">
        <f t="shared" si="178"/>
        <v>1433.3003024520642</v>
      </c>
      <c r="R240" s="232">
        <f t="shared" si="178"/>
        <v>1535.1992980545338</v>
      </c>
      <c r="S240" s="232">
        <f t="shared" si="178"/>
        <v>1611.4052789744644</v>
      </c>
      <c r="T240" s="232">
        <f t="shared" si="178"/>
        <v>1658.4237605356673</v>
      </c>
      <c r="U240" s="145">
        <f t="shared" si="179"/>
        <v>5.6901364745966763E-2</v>
      </c>
    </row>
    <row r="241" spans="1:21" ht="12.75" x14ac:dyDescent="0.2">
      <c r="A241" s="160" t="s">
        <v>23</v>
      </c>
      <c r="B241" s="187">
        <f t="shared" si="174"/>
        <v>410.84200000000016</v>
      </c>
      <c r="C241" s="219">
        <f t="shared" si="174"/>
        <v>424.17199999999991</v>
      </c>
      <c r="D241" s="219">
        <f t="shared" si="174"/>
        <v>448.36</v>
      </c>
      <c r="E241" s="188">
        <f t="shared" si="174"/>
        <v>545.61099999999999</v>
      </c>
      <c r="F241" s="345">
        <f t="shared" si="174"/>
        <v>569.91200000000003</v>
      </c>
      <c r="G241" s="345">
        <f t="shared" si="174"/>
        <v>577.84100000000001</v>
      </c>
      <c r="H241" s="54">
        <f t="shared" si="175"/>
        <v>7.0598680395808466E-2</v>
      </c>
      <c r="I241" s="345">
        <f t="shared" si="176"/>
        <v>448.36</v>
      </c>
      <c r="J241" s="346">
        <f t="shared" si="176"/>
        <v>545.61099999999999</v>
      </c>
      <c r="K241" s="345">
        <f t="shared" si="176"/>
        <v>580.67250000000001</v>
      </c>
      <c r="L241" s="345">
        <f t="shared" si="176"/>
        <v>605.35108124999999</v>
      </c>
      <c r="M241" s="345">
        <f t="shared" si="176"/>
        <v>631.07850220312503</v>
      </c>
      <c r="N241" s="54">
        <f t="shared" si="177"/>
        <v>8.9216298795559937E-2</v>
      </c>
      <c r="O241" s="345">
        <f t="shared" si="178"/>
        <v>648.98303330477165</v>
      </c>
      <c r="P241" s="345">
        <f t="shared" si="178"/>
        <v>698.73862308097694</v>
      </c>
      <c r="Q241" s="345">
        <f t="shared" si="178"/>
        <v>733.42916230590038</v>
      </c>
      <c r="R241" s="345">
        <f t="shared" si="178"/>
        <v>756.35386619156714</v>
      </c>
      <c r="S241" s="345">
        <f t="shared" si="178"/>
        <v>800.36465445022827</v>
      </c>
      <c r="T241" s="345">
        <f t="shared" si="178"/>
        <v>848.90625604879176</v>
      </c>
      <c r="U241" s="54">
        <f t="shared" si="179"/>
        <v>5.6487791831429227E-2</v>
      </c>
    </row>
    <row r="242" spans="1:21" ht="13.5" thickBot="1" x14ac:dyDescent="0.25">
      <c r="A242" s="151" t="s">
        <v>24</v>
      </c>
      <c r="B242" s="329">
        <f t="shared" si="174"/>
        <v>145.85900000000004</v>
      </c>
      <c r="C242" s="141">
        <f t="shared" si="174"/>
        <v>155.20300000000017</v>
      </c>
      <c r="D242" s="141">
        <f t="shared" si="174"/>
        <v>173.33900000000006</v>
      </c>
      <c r="E242" s="75">
        <f t="shared" si="174"/>
        <v>207.566</v>
      </c>
      <c r="F242" s="347">
        <f t="shared" si="174"/>
        <v>213.917</v>
      </c>
      <c r="G242" s="347">
        <f t="shared" si="174"/>
        <v>218.10300000000001</v>
      </c>
      <c r="H242" s="61">
        <f t="shared" si="175"/>
        <v>8.3791352585114914E-2</v>
      </c>
      <c r="I242" s="347">
        <f t="shared" si="176"/>
        <v>173.33900000000006</v>
      </c>
      <c r="J242" s="347">
        <f t="shared" si="176"/>
        <v>207.566</v>
      </c>
      <c r="K242" s="347">
        <f t="shared" si="176"/>
        <v>212.72000000000003</v>
      </c>
      <c r="L242" s="347">
        <f t="shared" si="176"/>
        <v>226.24899200000004</v>
      </c>
      <c r="M242" s="347">
        <f t="shared" si="176"/>
        <v>240.63842789120008</v>
      </c>
      <c r="N242" s="61">
        <f t="shared" si="177"/>
        <v>8.5468372161192907E-2</v>
      </c>
      <c r="O242" s="347">
        <f t="shared" si="178"/>
        <v>226.74809157446188</v>
      </c>
      <c r="P242" s="347">
        <f t="shared" si="178"/>
        <v>238.65969852888546</v>
      </c>
      <c r="Q242" s="347">
        <f t="shared" si="178"/>
        <v>262.001567651291</v>
      </c>
      <c r="R242" s="347">
        <f t="shared" si="178"/>
        <v>279.77439722690167</v>
      </c>
      <c r="S242" s="347">
        <f t="shared" si="178"/>
        <v>307.09694356014006</v>
      </c>
      <c r="T242" s="347">
        <f t="shared" si="178"/>
        <v>328.07154056363419</v>
      </c>
      <c r="U242" s="302">
        <f t="shared" si="179"/>
        <v>6.0057833805333721E-2</v>
      </c>
    </row>
    <row r="243" spans="1:21" ht="13.5" thickBot="1" x14ac:dyDescent="0.25">
      <c r="A243" s="149" t="s">
        <v>25</v>
      </c>
      <c r="B243" s="65">
        <f>B240+B241+B242</f>
        <v>1350.748</v>
      </c>
      <c r="C243" s="66">
        <f>C240+C241+C242</f>
        <v>1500.2359999999999</v>
      </c>
      <c r="D243" s="66">
        <f>D240+D241+D242</f>
        <v>1749.1549999999997</v>
      </c>
      <c r="E243" s="67">
        <f>E240+E241+E242</f>
        <v>1860.6809999999998</v>
      </c>
      <c r="F243" s="64">
        <f t="shared" ref="F243:G243" si="180">F240+F241+F242</f>
        <v>1792.8</v>
      </c>
      <c r="G243" s="196">
        <f t="shared" si="180"/>
        <v>1921.7260000000001</v>
      </c>
      <c r="H243" s="35">
        <f t="shared" si="175"/>
        <v>7.3058567918497699E-2</v>
      </c>
      <c r="I243" s="67">
        <f>I240+I241+I242</f>
        <v>1749.1549999999997</v>
      </c>
      <c r="J243" s="64">
        <f>J240+J241+J242</f>
        <v>1860.6809999999998</v>
      </c>
      <c r="K243" s="64">
        <f>K240+K241+K242</f>
        <v>1905.1129000000003</v>
      </c>
      <c r="L243" s="64">
        <f>L240+L241+L242</f>
        <v>1985.2679491700003</v>
      </c>
      <c r="M243" s="64">
        <f>M240+M241+M242</f>
        <v>2069.6702662351413</v>
      </c>
      <c r="N243" s="25">
        <f t="shared" si="177"/>
        <v>4.2961353566391379E-2</v>
      </c>
      <c r="O243" s="66">
        <f t="shared" ref="O243:T243" si="181">O240+O241+O242</f>
        <v>2267.9485386032056</v>
      </c>
      <c r="P243" s="66">
        <f t="shared" si="181"/>
        <v>2360.739330203101</v>
      </c>
      <c r="Q243" s="66">
        <f t="shared" si="181"/>
        <v>2428.7310324092559</v>
      </c>
      <c r="R243" s="66">
        <f t="shared" si="181"/>
        <v>2571.3275614730028</v>
      </c>
      <c r="S243" s="66">
        <f t="shared" si="181"/>
        <v>2718.8668769848327</v>
      </c>
      <c r="T243" s="66">
        <f t="shared" si="181"/>
        <v>2835.4015571480932</v>
      </c>
      <c r="U243" s="35">
        <f t="shared" si="179"/>
        <v>5.7138458116058118E-2</v>
      </c>
    </row>
    <row r="244" spans="1:21" ht="13.5" thickBot="1" x14ac:dyDescent="0.25">
      <c r="A244" s="149" t="s">
        <v>27</v>
      </c>
      <c r="B244" s="65">
        <f>B239+B243</f>
        <v>17011.906000000061</v>
      </c>
      <c r="C244" s="66">
        <f>C239+C243</f>
        <v>16258.458000000035</v>
      </c>
      <c r="D244" s="66">
        <f>D239+D243</f>
        <v>18256.082999999995</v>
      </c>
      <c r="E244" s="67">
        <f>E239+E243</f>
        <v>18839.516</v>
      </c>
      <c r="F244" s="64">
        <f t="shared" ref="F244:G244" si="182">F239+F243</f>
        <v>19389.572999999997</v>
      </c>
      <c r="G244" s="196">
        <f t="shared" si="182"/>
        <v>19445.127</v>
      </c>
      <c r="H244" s="35">
        <f t="shared" si="175"/>
        <v>2.7097239367517529E-2</v>
      </c>
      <c r="I244" s="67">
        <f>I239+I243</f>
        <v>18256.082999999995</v>
      </c>
      <c r="J244" s="64">
        <f>J239+J243</f>
        <v>18839.516</v>
      </c>
      <c r="K244" s="64">
        <f>K239+K243</f>
        <v>19469.5520712</v>
      </c>
      <c r="L244" s="64">
        <f>L239+L243</f>
        <v>20003.792048914958</v>
      </c>
      <c r="M244" s="64">
        <f>M239+M243</f>
        <v>20555.554398002881</v>
      </c>
      <c r="N244" s="35">
        <f t="shared" si="177"/>
        <v>3.0102398137140027E-2</v>
      </c>
      <c r="O244" s="66">
        <f t="shared" ref="O244:T244" si="183">O239+O243</f>
        <v>20523.948538603207</v>
      </c>
      <c r="P244" s="66">
        <f t="shared" si="183"/>
        <v>20903.381238247006</v>
      </c>
      <c r="Q244" s="66">
        <f t="shared" si="183"/>
        <v>21689.642644641033</v>
      </c>
      <c r="R244" s="66">
        <f t="shared" si="183"/>
        <v>22560.447443598452</v>
      </c>
      <c r="S244" s="66">
        <f t="shared" si="183"/>
        <v>23179.377707226446</v>
      </c>
      <c r="T244" s="66">
        <f t="shared" si="183"/>
        <v>23679.417055240996</v>
      </c>
      <c r="U244" s="35">
        <f t="shared" si="179"/>
        <v>2.8544032865441132E-2</v>
      </c>
    </row>
    <row r="245" spans="1:21" ht="12.75" x14ac:dyDescent="0.2">
      <c r="A245" s="77"/>
      <c r="B245" s="348"/>
      <c r="C245" s="348"/>
      <c r="D245" s="348"/>
      <c r="E245" s="348"/>
      <c r="F245" s="348"/>
      <c r="G245" s="348"/>
      <c r="H245" s="348"/>
      <c r="I245" s="348"/>
      <c r="J245" s="318"/>
      <c r="K245" s="318"/>
    </row>
    <row r="246" spans="1:21" ht="12.75" x14ac:dyDescent="0.2">
      <c r="A246" s="77"/>
      <c r="B246" s="348"/>
      <c r="C246" s="348"/>
      <c r="D246" s="348"/>
      <c r="E246" s="348"/>
      <c r="F246" s="348"/>
      <c r="G246" s="348"/>
      <c r="H246" s="348"/>
      <c r="I246" s="348"/>
      <c r="J246" s="318"/>
      <c r="K246" s="318"/>
    </row>
    <row r="247" spans="1:21" ht="15.75" x14ac:dyDescent="0.25">
      <c r="A247" s="654" t="s">
        <v>86</v>
      </c>
      <c r="B247" s="639"/>
      <c r="C247" s="639"/>
      <c r="D247" s="639"/>
      <c r="E247" s="639"/>
      <c r="F247" s="639"/>
      <c r="G247" s="639"/>
      <c r="H247" s="639"/>
      <c r="I247" s="639"/>
      <c r="J247" s="639"/>
      <c r="K247" s="639"/>
    </row>
    <row r="248" spans="1:21" ht="16.5" thickBot="1" x14ac:dyDescent="0.3">
      <c r="A248" s="655" t="s">
        <v>87</v>
      </c>
      <c r="B248" s="641"/>
      <c r="C248" s="642"/>
      <c r="D248" s="642"/>
      <c r="E248" s="642"/>
      <c r="F248" s="643"/>
      <c r="G248" s="643"/>
      <c r="H248" s="643"/>
      <c r="I248" s="643"/>
      <c r="J248" s="643"/>
      <c r="K248" s="643"/>
    </row>
    <row r="249" spans="1:21" ht="16.5" thickBot="1" x14ac:dyDescent="0.3">
      <c r="A249" s="11"/>
      <c r="B249" s="635" t="s">
        <v>5</v>
      </c>
      <c r="C249" s="644"/>
      <c r="D249" s="644"/>
      <c r="E249" s="644"/>
      <c r="F249" s="644"/>
      <c r="G249" s="645"/>
      <c r="H249" s="646" t="s">
        <v>6</v>
      </c>
      <c r="I249" s="647"/>
      <c r="J249" s="647"/>
      <c r="K249" s="647"/>
      <c r="L249" s="648"/>
      <c r="M249" s="635" t="s">
        <v>7</v>
      </c>
      <c r="N249" s="636"/>
      <c r="O249" s="636"/>
      <c r="P249" s="636"/>
      <c r="Q249" s="636"/>
      <c r="R249" s="637"/>
    </row>
    <row r="250" spans="1:21" ht="36.75" thickBot="1" x14ac:dyDescent="0.25">
      <c r="A250" s="220"/>
      <c r="B250" s="545">
        <v>2007</v>
      </c>
      <c r="C250" s="13">
        <v>2008</v>
      </c>
      <c r="D250" s="14">
        <v>2009</v>
      </c>
      <c r="E250" s="89">
        <v>2010</v>
      </c>
      <c r="F250" s="89">
        <v>2011</v>
      </c>
      <c r="G250" s="90">
        <v>2012</v>
      </c>
      <c r="H250" s="91" t="s">
        <v>8</v>
      </c>
      <c r="I250" s="15" t="s">
        <v>9</v>
      </c>
      <c r="J250" s="15" t="s">
        <v>30</v>
      </c>
      <c r="K250" s="15" t="s">
        <v>11</v>
      </c>
      <c r="L250" s="16" t="s">
        <v>12</v>
      </c>
      <c r="M250" s="91" t="s">
        <v>14</v>
      </c>
      <c r="N250" s="15" t="s">
        <v>15</v>
      </c>
      <c r="O250" s="15" t="s">
        <v>16</v>
      </c>
      <c r="P250" s="15" t="s">
        <v>17</v>
      </c>
      <c r="Q250" s="15" t="s">
        <v>18</v>
      </c>
      <c r="R250" s="16" t="s">
        <v>19</v>
      </c>
    </row>
    <row r="251" spans="1:21" ht="13.5" thickBot="1" x14ac:dyDescent="0.25">
      <c r="A251" s="149" t="s">
        <v>21</v>
      </c>
      <c r="B251" s="276">
        <f t="shared" ref="B251:D255" si="184">B239/B75</f>
        <v>0.75888733827591615</v>
      </c>
      <c r="C251" s="272">
        <f t="shared" si="184"/>
        <v>0.77098641730226991</v>
      </c>
      <c r="D251" s="272">
        <f t="shared" si="184"/>
        <v>0.76722881710434665</v>
      </c>
      <c r="E251" s="274">
        <f>E239/E75</f>
        <v>0.77749038373477419</v>
      </c>
      <c r="F251" s="271">
        <f t="shared" ref="F251:G255" si="185">F239/F75</f>
        <v>0.79136413923367499</v>
      </c>
      <c r="G251" s="275">
        <f t="shared" si="185"/>
        <v>0.78781643663174938</v>
      </c>
      <c r="H251" s="278">
        <f>I239/I75</f>
        <v>0.76722881710434665</v>
      </c>
      <c r="I251" s="271">
        <f t="shared" ref="I251:L251" si="186">J239/J75</f>
        <v>0.77749038373477419</v>
      </c>
      <c r="J251" s="271">
        <f t="shared" si="186"/>
        <v>0.7856348871136557</v>
      </c>
      <c r="K251" s="271">
        <f t="shared" si="186"/>
        <v>0.79049416950710527</v>
      </c>
      <c r="L251" s="275">
        <f t="shared" si="186"/>
        <v>0.78854601082488329</v>
      </c>
      <c r="M251" s="278">
        <f t="shared" ref="M251:R255" si="187">O239/O75</f>
        <v>0.8100576661167147</v>
      </c>
      <c r="N251" s="271">
        <f t="shared" si="187"/>
        <v>0.81376829213997215</v>
      </c>
      <c r="O251" s="271">
        <f t="shared" si="187"/>
        <v>0.82743443100926883</v>
      </c>
      <c r="P251" s="271">
        <f t="shared" si="187"/>
        <v>0.83981513629584503</v>
      </c>
      <c r="Q251" s="271">
        <f t="shared" si="187"/>
        <v>0.83817206446842596</v>
      </c>
      <c r="R251" s="275">
        <f t="shared" si="187"/>
        <v>0.83841353661518014</v>
      </c>
    </row>
    <row r="252" spans="1:21" ht="12.75" x14ac:dyDescent="0.2">
      <c r="A252" s="151" t="s">
        <v>22</v>
      </c>
      <c r="B252" s="247">
        <f t="shared" si="184"/>
        <v>0.84473085106382984</v>
      </c>
      <c r="C252" s="243">
        <f t="shared" si="184"/>
        <v>0.74322921711057288</v>
      </c>
      <c r="D252" s="244">
        <f t="shared" si="184"/>
        <v>0.70115422885572132</v>
      </c>
      <c r="E252" s="309">
        <f>E240/E76</f>
        <v>0.79906493506493503</v>
      </c>
      <c r="F252" s="308">
        <f t="shared" si="185"/>
        <v>0.85289180050718516</v>
      </c>
      <c r="G252" s="246">
        <f t="shared" si="185"/>
        <v>0.87609494163424118</v>
      </c>
      <c r="H252" s="249">
        <f t="shared" ref="H252:L255" si="188">I240/I76</f>
        <v>0.70115422885572132</v>
      </c>
      <c r="I252" s="242">
        <f t="shared" si="188"/>
        <v>0.79906493506493503</v>
      </c>
      <c r="J252" s="242">
        <f t="shared" si="188"/>
        <v>0.79465360972122956</v>
      </c>
      <c r="K252" s="242">
        <f t="shared" si="188"/>
        <v>0.80732531554933529</v>
      </c>
      <c r="L252" s="246">
        <f t="shared" si="188"/>
        <v>0.8045354843121667</v>
      </c>
      <c r="M252" s="249">
        <f t="shared" si="187"/>
        <v>0.95022667421180573</v>
      </c>
      <c r="N252" s="242">
        <f t="shared" si="187"/>
        <v>0.94992559354910944</v>
      </c>
      <c r="O252" s="242">
        <f t="shared" si="187"/>
        <v>0.94909084289933343</v>
      </c>
      <c r="P252" s="242">
        <f t="shared" si="187"/>
        <v>0.94947023624558635</v>
      </c>
      <c r="Q252" s="242">
        <f t="shared" si="187"/>
        <v>0.951097982169263</v>
      </c>
      <c r="R252" s="246">
        <f t="shared" si="187"/>
        <v>0.95347564865842549</v>
      </c>
    </row>
    <row r="253" spans="1:21" ht="12.75" x14ac:dyDescent="0.2">
      <c r="A253" s="160" t="s">
        <v>23</v>
      </c>
      <c r="B253" s="255">
        <f t="shared" si="184"/>
        <v>0.30843993993994007</v>
      </c>
      <c r="C253" s="251">
        <f t="shared" si="184"/>
        <v>0.31701943198804178</v>
      </c>
      <c r="D253" s="261">
        <f t="shared" si="184"/>
        <v>0.30542234332425067</v>
      </c>
      <c r="E253" s="262">
        <f>E241/E77</f>
        <v>0.30877815506508205</v>
      </c>
      <c r="F253" s="250">
        <f t="shared" si="185"/>
        <v>0.30723018867924529</v>
      </c>
      <c r="G253" s="256">
        <f t="shared" si="185"/>
        <v>0.28493145956607496</v>
      </c>
      <c r="H253" s="257">
        <f t="shared" si="188"/>
        <v>0.30542234332425067</v>
      </c>
      <c r="I253" s="262">
        <f t="shared" si="188"/>
        <v>0.30877815506508205</v>
      </c>
      <c r="J253" s="250">
        <f t="shared" si="188"/>
        <v>0.33030290102389082</v>
      </c>
      <c r="K253" s="250">
        <f t="shared" si="188"/>
        <v>0.3080667080152672</v>
      </c>
      <c r="L253" s="258">
        <f t="shared" si="188"/>
        <v>0.31633007629229326</v>
      </c>
      <c r="M253" s="257">
        <f t="shared" si="187"/>
        <v>0.2962203639940974</v>
      </c>
      <c r="N253" s="250">
        <f t="shared" si="187"/>
        <v>0.31</v>
      </c>
      <c r="O253" s="250">
        <f t="shared" si="187"/>
        <v>0.30929615612697331</v>
      </c>
      <c r="P253" s="250">
        <f t="shared" si="187"/>
        <v>0.31604893297775843</v>
      </c>
      <c r="Q253" s="250">
        <f t="shared" si="187"/>
        <v>0.32294914132516322</v>
      </c>
      <c r="R253" s="258">
        <f t="shared" si="187"/>
        <v>0.33</v>
      </c>
    </row>
    <row r="254" spans="1:21" ht="13.5" thickBot="1" x14ac:dyDescent="0.25">
      <c r="A254" s="151" t="s">
        <v>24</v>
      </c>
      <c r="B254" s="349">
        <f t="shared" si="184"/>
        <v>0.4460519877675842</v>
      </c>
      <c r="C254" s="265">
        <f t="shared" si="184"/>
        <v>0.46054302670623198</v>
      </c>
      <c r="D254" s="265">
        <f t="shared" si="184"/>
        <v>0.44219132653061238</v>
      </c>
      <c r="E254" s="350">
        <f>E242/E78</f>
        <v>0.46539461883408073</v>
      </c>
      <c r="F254" s="351">
        <f t="shared" si="185"/>
        <v>0.48507256235827667</v>
      </c>
      <c r="G254" s="352">
        <f t="shared" si="185"/>
        <v>0.48252876106194692</v>
      </c>
      <c r="H254" s="353">
        <f t="shared" si="188"/>
        <v>0.44219132653061238</v>
      </c>
      <c r="I254" s="351">
        <f t="shared" si="188"/>
        <v>0.46539461883408073</v>
      </c>
      <c r="J254" s="351">
        <f t="shared" si="188"/>
        <v>0.44316666666666671</v>
      </c>
      <c r="K254" s="351">
        <f t="shared" si="188"/>
        <v>0.44017313618677051</v>
      </c>
      <c r="L254" s="352">
        <f t="shared" si="188"/>
        <v>0.45147922681275815</v>
      </c>
      <c r="M254" s="353">
        <f t="shared" si="187"/>
        <v>0.48373942093541206</v>
      </c>
      <c r="N254" s="351">
        <f t="shared" si="187"/>
        <v>0.48694867134278003</v>
      </c>
      <c r="O254" s="351">
        <f t="shared" si="187"/>
        <v>0.5</v>
      </c>
      <c r="P254" s="351">
        <f t="shared" si="187"/>
        <v>0.5</v>
      </c>
      <c r="Q254" s="351">
        <f t="shared" si="187"/>
        <v>0.51</v>
      </c>
      <c r="R254" s="352">
        <f t="shared" si="187"/>
        <v>0.51</v>
      </c>
    </row>
    <row r="255" spans="1:21" ht="13.5" thickBot="1" x14ac:dyDescent="0.25">
      <c r="A255" s="149" t="s">
        <v>25</v>
      </c>
      <c r="B255" s="276">
        <f t="shared" si="184"/>
        <v>0.51971835321277415</v>
      </c>
      <c r="C255" s="272">
        <f t="shared" si="184"/>
        <v>0.51483733699382284</v>
      </c>
      <c r="D255" s="272">
        <f t="shared" si="184"/>
        <v>0.50436995386389838</v>
      </c>
      <c r="E255" s="274">
        <f>E243/E79</f>
        <v>0.51699944429008049</v>
      </c>
      <c r="F255" s="271">
        <f t="shared" si="185"/>
        <v>0.5153204943949411</v>
      </c>
      <c r="G255" s="275">
        <f t="shared" si="185"/>
        <v>0.51041859229747677</v>
      </c>
      <c r="H255" s="278">
        <f t="shared" si="188"/>
        <v>0.50436995386389838</v>
      </c>
      <c r="I255" s="271">
        <f t="shared" si="188"/>
        <v>0.51699944429008049</v>
      </c>
      <c r="J255" s="271">
        <f t="shared" si="188"/>
        <v>0.523814379983503</v>
      </c>
      <c r="K255" s="271">
        <f t="shared" si="188"/>
        <v>0.50800101053480051</v>
      </c>
      <c r="L255" s="275">
        <f t="shared" si="188"/>
        <v>0.51522784820391865</v>
      </c>
      <c r="M255" s="278">
        <f t="shared" si="187"/>
        <v>0.54983745984880006</v>
      </c>
      <c r="N255" s="271">
        <f t="shared" si="187"/>
        <v>0.55645277033791274</v>
      </c>
      <c r="O255" s="271">
        <f t="shared" si="187"/>
        <v>0.55129896177781879</v>
      </c>
      <c r="P255" s="271">
        <f t="shared" si="187"/>
        <v>0.562702489725596</v>
      </c>
      <c r="Q255" s="271">
        <f t="shared" si="187"/>
        <v>0.56943100820613957</v>
      </c>
      <c r="R255" s="275">
        <f t="shared" si="187"/>
        <v>0.57222271431320304</v>
      </c>
    </row>
    <row r="256" spans="1:21" ht="13.5" thickBot="1" x14ac:dyDescent="0.25">
      <c r="A256" s="149" t="s">
        <v>27</v>
      </c>
      <c r="B256" s="276">
        <f t="shared" ref="B256" si="189">B244/B81</f>
        <v>0.71725718863310894</v>
      </c>
      <c r="C256" s="272">
        <f>C244/C81</f>
        <v>0.71746427783416666</v>
      </c>
      <c r="D256" s="272">
        <f>D244/D81</f>
        <v>0.71600905988939934</v>
      </c>
      <c r="E256" s="274">
        <f>E244/E81</f>
        <v>0.72129545541559781</v>
      </c>
      <c r="F256" s="271">
        <f>F244/F81</f>
        <v>0.73848160420475306</v>
      </c>
      <c r="G256" s="275">
        <f>G244/G81</f>
        <v>0.73110226717298943</v>
      </c>
      <c r="H256" s="278">
        <f>I244/I81</f>
        <v>0.71600905988939934</v>
      </c>
      <c r="I256" s="271">
        <f>J244/J81</f>
        <v>0.72129545541559781</v>
      </c>
      <c r="J256" s="271">
        <f>K244/K81</f>
        <v>0.72963394060860443</v>
      </c>
      <c r="K256" s="271">
        <f>L244/L81</f>
        <v>0.73014534616618454</v>
      </c>
      <c r="L256" s="275">
        <f>M244/M81</f>
        <v>0.73073424806266907</v>
      </c>
      <c r="M256" s="278">
        <f t="shared" ref="M256:R256" si="190">O244/O81</f>
        <v>0.75237328118814273</v>
      </c>
      <c r="N256" s="271">
        <f t="shared" si="190"/>
        <v>0.75561734561566085</v>
      </c>
      <c r="O256" s="271">
        <f t="shared" si="190"/>
        <v>0.76552176656170257</v>
      </c>
      <c r="P256" s="271">
        <f t="shared" si="190"/>
        <v>0.77700361159720566</v>
      </c>
      <c r="Q256" s="271">
        <f t="shared" si="190"/>
        <v>0.77603732409652626</v>
      </c>
      <c r="R256" s="275">
        <f t="shared" si="190"/>
        <v>0.77600205836008262</v>
      </c>
    </row>
    <row r="257" spans="1:21" ht="12.75" x14ac:dyDescent="0.2">
      <c r="A257" s="77"/>
      <c r="B257" s="348"/>
      <c r="C257" s="348"/>
      <c r="D257" s="348"/>
      <c r="E257" s="348"/>
      <c r="F257" s="348"/>
      <c r="G257" s="348"/>
      <c r="H257" s="299"/>
      <c r="I257" s="299"/>
      <c r="J257" s="318"/>
      <c r="K257" s="318"/>
    </row>
    <row r="258" spans="1:21" s="590" customFormat="1" ht="15" x14ac:dyDescent="0.25">
      <c r="A258" s="615"/>
      <c r="E258" s="589"/>
      <c r="F258" s="589"/>
      <c r="G258" s="589"/>
      <c r="H258" s="595"/>
      <c r="I258" s="595"/>
    </row>
    <row r="259" spans="1:21" ht="15.75" x14ac:dyDescent="0.25">
      <c r="A259" s="654" t="s">
        <v>88</v>
      </c>
      <c r="B259" s="639"/>
      <c r="C259" s="639"/>
      <c r="D259" s="639"/>
      <c r="E259" s="639"/>
      <c r="F259" s="639"/>
      <c r="G259" s="639"/>
      <c r="H259" s="639"/>
      <c r="I259" s="639"/>
      <c r="J259" s="639"/>
      <c r="K259" s="639"/>
      <c r="L259" s="639"/>
      <c r="M259" s="639"/>
    </row>
    <row r="260" spans="1:21" ht="16.5" thickBot="1" x14ac:dyDescent="0.3">
      <c r="A260" s="655" t="s">
        <v>89</v>
      </c>
      <c r="B260" s="641"/>
      <c r="C260" s="641"/>
      <c r="D260" s="641"/>
      <c r="E260" s="642"/>
      <c r="F260" s="642"/>
      <c r="G260" s="642"/>
      <c r="H260" s="642"/>
      <c r="I260" s="643"/>
      <c r="J260" s="643"/>
      <c r="K260" s="643"/>
      <c r="L260" s="643"/>
      <c r="M260" s="643"/>
    </row>
    <row r="261" spans="1:21" ht="16.5" thickBot="1" x14ac:dyDescent="0.3">
      <c r="A261" s="11"/>
      <c r="B261" s="644" t="s">
        <v>5</v>
      </c>
      <c r="C261" s="644"/>
      <c r="D261" s="644"/>
      <c r="E261" s="644"/>
      <c r="F261" s="644"/>
      <c r="G261" s="644"/>
      <c r="H261" s="645"/>
      <c r="I261" s="656" t="s">
        <v>6</v>
      </c>
      <c r="J261" s="657"/>
      <c r="K261" s="657"/>
      <c r="L261" s="657"/>
      <c r="M261" s="657"/>
      <c r="N261" s="658"/>
      <c r="O261" s="635" t="s">
        <v>7</v>
      </c>
      <c r="P261" s="636"/>
      <c r="Q261" s="636"/>
      <c r="R261" s="636"/>
      <c r="S261" s="636"/>
      <c r="T261" s="636"/>
      <c r="U261" s="637"/>
    </row>
    <row r="262" spans="1:21" ht="60.75" thickBot="1" x14ac:dyDescent="0.25">
      <c r="A262" s="220"/>
      <c r="B262" s="545">
        <v>2007</v>
      </c>
      <c r="C262" s="13">
        <v>2008</v>
      </c>
      <c r="D262" s="14">
        <v>2009</v>
      </c>
      <c r="E262" s="89">
        <v>2010</v>
      </c>
      <c r="F262" s="89">
        <v>2011</v>
      </c>
      <c r="G262" s="90">
        <v>2012</v>
      </c>
      <c r="H262" s="17" t="s">
        <v>164</v>
      </c>
      <c r="I262" s="91" t="s">
        <v>8</v>
      </c>
      <c r="J262" s="15" t="s">
        <v>9</v>
      </c>
      <c r="K262" s="15" t="s">
        <v>10</v>
      </c>
      <c r="L262" s="15" t="s">
        <v>11</v>
      </c>
      <c r="M262" s="18" t="s">
        <v>12</v>
      </c>
      <c r="N262" s="17" t="s">
        <v>13</v>
      </c>
      <c r="O262" s="583" t="s">
        <v>14</v>
      </c>
      <c r="P262" s="584" t="s">
        <v>15</v>
      </c>
      <c r="Q262" s="584" t="s">
        <v>16</v>
      </c>
      <c r="R262" s="584" t="s">
        <v>17</v>
      </c>
      <c r="S262" s="584" t="s">
        <v>18</v>
      </c>
      <c r="T262" s="585" t="s">
        <v>19</v>
      </c>
      <c r="U262" s="17" t="s">
        <v>163</v>
      </c>
    </row>
    <row r="263" spans="1:21" ht="12.75" x14ac:dyDescent="0.2">
      <c r="A263" s="151" t="s">
        <v>45</v>
      </c>
      <c r="B263" s="218">
        <v>5266.8290000000243</v>
      </c>
      <c r="C263" s="216">
        <v>5312.8810000000158</v>
      </c>
      <c r="D263" s="217">
        <v>5776.8260000000018</v>
      </c>
      <c r="E263" s="557">
        <v>6542.5290000000005</v>
      </c>
      <c r="F263" s="232">
        <v>6881.9660000000003</v>
      </c>
      <c r="G263" s="231">
        <v>6731.76</v>
      </c>
      <c r="H263" s="133">
        <f t="shared" ref="H263:H267" si="191">RATE(5,,-B263,G263)</f>
        <v>5.0306084019362603E-2</v>
      </c>
      <c r="I263" s="217">
        <v>5776.8260000000018</v>
      </c>
      <c r="J263" s="557">
        <v>6542.5290000000005</v>
      </c>
      <c r="K263" s="225">
        <v>6635</v>
      </c>
      <c r="L263" s="225">
        <v>6890</v>
      </c>
      <c r="M263" s="226">
        <v>7158</v>
      </c>
      <c r="N263" s="610">
        <f t="shared" ref="N263:N267" si="192">RATE(4,,-I263,M263)</f>
        <v>5.5056219210420095E-2</v>
      </c>
      <c r="O263" s="169">
        <v>7256.7521778080099</v>
      </c>
      <c r="P263" s="169">
        <v>7424.6577297723034</v>
      </c>
      <c r="Q263" s="169">
        <v>7798.3501930012044</v>
      </c>
      <c r="R263" s="169">
        <v>8173.711419038179</v>
      </c>
      <c r="S263" s="169">
        <v>8460.7709559956147</v>
      </c>
      <c r="T263" s="169">
        <v>8705.8028605500585</v>
      </c>
      <c r="U263" s="570">
        <f>RATE(7,,-G263,T263)</f>
        <v>3.741927998667377E-2</v>
      </c>
    </row>
    <row r="264" spans="1:21" ht="12.75" x14ac:dyDescent="0.2">
      <c r="A264" s="160" t="s">
        <v>46</v>
      </c>
      <c r="B264" s="222">
        <v>3758.2010000000064</v>
      </c>
      <c r="C264" s="74">
        <v>4006.5330000000195</v>
      </c>
      <c r="D264" s="155">
        <v>4285.1539999999977</v>
      </c>
      <c r="E264" s="558">
        <v>5353.2709999999997</v>
      </c>
      <c r="F264" s="235">
        <v>5647.192</v>
      </c>
      <c r="G264" s="76">
        <v>5881.6769999999997</v>
      </c>
      <c r="H264" s="156">
        <f t="shared" si="191"/>
        <v>9.371516383482828E-2</v>
      </c>
      <c r="I264" s="155">
        <v>4285.1539999999977</v>
      </c>
      <c r="J264" s="558">
        <v>5353.2709999999997</v>
      </c>
      <c r="K264" s="225">
        <v>6619</v>
      </c>
      <c r="L264" s="225">
        <v>6754</v>
      </c>
      <c r="M264" s="226">
        <v>6888</v>
      </c>
      <c r="N264" s="568">
        <f t="shared" si="192"/>
        <v>0.12598259148096899</v>
      </c>
      <c r="O264" s="169">
        <v>6214.749777044588</v>
      </c>
      <c r="P264" s="169">
        <v>6384.8145870556909</v>
      </c>
      <c r="Q264" s="169">
        <v>6732.904409697152</v>
      </c>
      <c r="R264" s="169">
        <v>7082.6929969523835</v>
      </c>
      <c r="S264" s="169">
        <v>7350.6983651403143</v>
      </c>
      <c r="T264" s="169">
        <v>7579.8139835086004</v>
      </c>
      <c r="U264" s="591">
        <f t="shared" ref="U264:U267" si="193">RATE(7,,-G264,T264)</f>
        <v>3.6899746035825388E-2</v>
      </c>
    </row>
    <row r="265" spans="1:21" ht="12.75" x14ac:dyDescent="0.2">
      <c r="A265" s="160" t="s">
        <v>47</v>
      </c>
      <c r="B265" s="161">
        <v>849.70300000000111</v>
      </c>
      <c r="C265" s="162">
        <v>836.51400000000012</v>
      </c>
      <c r="D265" s="163">
        <v>1040.6400000000001</v>
      </c>
      <c r="E265" s="558">
        <v>1080.566</v>
      </c>
      <c r="F265" s="399">
        <v>1119.2180000000001</v>
      </c>
      <c r="G265" s="164">
        <v>1109.4369999999999</v>
      </c>
      <c r="H265" s="54">
        <f t="shared" si="191"/>
        <v>5.4792659520449004E-2</v>
      </c>
      <c r="I265" s="163">
        <v>1040.6400000000001</v>
      </c>
      <c r="J265" s="558">
        <v>1080.566</v>
      </c>
      <c r="K265" s="225">
        <v>1459</v>
      </c>
      <c r="L265" s="225">
        <v>1484</v>
      </c>
      <c r="M265" s="226">
        <v>1509</v>
      </c>
      <c r="N265" s="568">
        <f t="shared" si="192"/>
        <v>9.7355086729938478E-2</v>
      </c>
      <c r="O265" s="169">
        <v>1226.5003557398047</v>
      </c>
      <c r="P265" s="169">
        <v>1257.8189726979258</v>
      </c>
      <c r="Q265" s="169">
        <v>1294.0951045105007</v>
      </c>
      <c r="R265" s="169">
        <v>1330.3665273069</v>
      </c>
      <c r="S265" s="169">
        <v>1357.5140030313487</v>
      </c>
      <c r="T265" s="169">
        <v>1380.2800504503221</v>
      </c>
      <c r="U265" s="571">
        <f>RATE(7,,-G265,T265)</f>
        <v>3.1696793536828999E-2</v>
      </c>
    </row>
    <row r="266" spans="1:21" ht="13.5" thickBot="1" x14ac:dyDescent="0.25">
      <c r="A266" s="151" t="s">
        <v>48</v>
      </c>
      <c r="B266" s="140">
        <v>5069.8500000000304</v>
      </c>
      <c r="C266" s="141">
        <v>5061.8170000000027</v>
      </c>
      <c r="D266" s="75">
        <v>5494.6740000000045</v>
      </c>
      <c r="E266" s="559">
        <v>4686.3810000000003</v>
      </c>
      <c r="F266" s="347">
        <v>4811.0190000000002</v>
      </c>
      <c r="G266" s="76">
        <v>4937.1350000000002</v>
      </c>
      <c r="H266" s="61">
        <f t="shared" si="191"/>
        <v>-5.2911578344034711E-3</v>
      </c>
      <c r="I266" s="75">
        <v>5494.6740000000045</v>
      </c>
      <c r="J266" s="559">
        <v>4686.3810000000003</v>
      </c>
      <c r="K266" s="355">
        <v>3566</v>
      </c>
      <c r="L266" s="355">
        <v>3704</v>
      </c>
      <c r="M266" s="356">
        <v>3849</v>
      </c>
      <c r="N266" s="577">
        <f t="shared" si="192"/>
        <v>-8.5146623933361754E-2</v>
      </c>
      <c r="O266" s="173">
        <v>5510.2875931985172</v>
      </c>
      <c r="P266" s="173">
        <v>5604.7910201172326</v>
      </c>
      <c r="Q266" s="173">
        <v>5726.9314405589275</v>
      </c>
      <c r="R266" s="173">
        <v>5839.4885973382143</v>
      </c>
      <c r="S266" s="173">
        <v>5880.3302371149148</v>
      </c>
      <c r="T266" s="173">
        <v>5886.2251607320122</v>
      </c>
      <c r="U266" s="578">
        <f t="shared" si="193"/>
        <v>2.5436656752620385E-2</v>
      </c>
    </row>
    <row r="267" spans="1:21" ht="13.5" thickBot="1" x14ac:dyDescent="0.25">
      <c r="A267" s="149" t="s">
        <v>49</v>
      </c>
      <c r="B267" s="65">
        <f t="shared" ref="B267:I267" si="194">SUM(B263:B266)</f>
        <v>14944.583000000064</v>
      </c>
      <c r="C267" s="66">
        <f t="shared" si="194"/>
        <v>15217.745000000039</v>
      </c>
      <c r="D267" s="66">
        <f t="shared" si="194"/>
        <v>16597.294000000002</v>
      </c>
      <c r="E267" s="67">
        <f t="shared" si="194"/>
        <v>17662.746999999999</v>
      </c>
      <c r="F267" s="64">
        <f t="shared" si="194"/>
        <v>18459.395</v>
      </c>
      <c r="G267" s="196">
        <f t="shared" si="194"/>
        <v>18660.008999999998</v>
      </c>
      <c r="H267" s="35">
        <f t="shared" si="191"/>
        <v>4.5407495171214028E-2</v>
      </c>
      <c r="I267" s="67">
        <f t="shared" si="194"/>
        <v>16597.294000000002</v>
      </c>
      <c r="J267" s="64">
        <f>SUM(J263:J266)</f>
        <v>17662.746999999999</v>
      </c>
      <c r="K267" s="64">
        <f>SUM(K263:K266)</f>
        <v>18279</v>
      </c>
      <c r="L267" s="64">
        <f>SUM(L263:L266)</f>
        <v>18832</v>
      </c>
      <c r="M267" s="64">
        <f>SUM(M263:M266)</f>
        <v>19404</v>
      </c>
      <c r="N267" s="35">
        <f t="shared" si="192"/>
        <v>3.9832757461892278E-2</v>
      </c>
      <c r="O267" s="614">
        <f t="shared" ref="O267:T267" si="195">SUM(O263:O266)</f>
        <v>20208.289903790919</v>
      </c>
      <c r="P267" s="596">
        <f t="shared" si="195"/>
        <v>20672.082309643152</v>
      </c>
      <c r="Q267" s="596">
        <f t="shared" si="195"/>
        <v>21552.281147767786</v>
      </c>
      <c r="R267" s="596">
        <f t="shared" si="195"/>
        <v>22426.259540635678</v>
      </c>
      <c r="S267" s="596">
        <f t="shared" si="195"/>
        <v>23049.313561282193</v>
      </c>
      <c r="T267" s="597">
        <f t="shared" si="195"/>
        <v>23552.122055240994</v>
      </c>
      <c r="U267" s="35">
        <f t="shared" si="193"/>
        <v>3.382125377490125E-2</v>
      </c>
    </row>
    <row r="268" spans="1:21" ht="15" x14ac:dyDescent="0.25">
      <c r="A268" s="77"/>
      <c r="B268" s="82"/>
      <c r="C268" s="82"/>
      <c r="D268" s="83"/>
      <c r="E268" s="84"/>
      <c r="F268" s="84"/>
      <c r="G268" s="84"/>
      <c r="H268" s="83"/>
      <c r="I268" s="83"/>
      <c r="O268" s="86"/>
    </row>
    <row r="269" spans="1:21" ht="15" x14ac:dyDescent="0.25">
      <c r="A269" s="77"/>
      <c r="B269" s="82"/>
      <c r="C269" s="82"/>
      <c r="D269" s="83"/>
      <c r="E269" s="84"/>
      <c r="F269" s="84"/>
      <c r="G269" s="84"/>
      <c r="H269" s="83"/>
      <c r="I269" s="83"/>
    </row>
    <row r="270" spans="1:21" ht="15.75" x14ac:dyDescent="0.25">
      <c r="A270" s="654" t="s">
        <v>90</v>
      </c>
      <c r="B270" s="639"/>
      <c r="C270" s="639"/>
      <c r="D270" s="639"/>
      <c r="E270" s="639"/>
      <c r="F270" s="639"/>
      <c r="G270" s="639"/>
      <c r="H270" s="639"/>
      <c r="I270" s="639"/>
      <c r="J270" s="639"/>
      <c r="K270" s="639"/>
      <c r="L270" s="639"/>
      <c r="M270" s="639"/>
    </row>
    <row r="271" spans="1:21" ht="16.5" thickBot="1" x14ac:dyDescent="0.3">
      <c r="A271" s="655" t="s">
        <v>91</v>
      </c>
      <c r="B271" s="642"/>
      <c r="C271" s="642"/>
      <c r="D271" s="642"/>
      <c r="E271" s="642"/>
      <c r="F271" s="642"/>
      <c r="G271" s="642"/>
      <c r="H271" s="642"/>
      <c r="I271" s="643"/>
      <c r="J271" s="643"/>
      <c r="K271" s="643"/>
      <c r="L271" s="643"/>
      <c r="M271" s="643"/>
    </row>
    <row r="272" spans="1:21" ht="16.5" thickBot="1" x14ac:dyDescent="0.3">
      <c r="A272" s="11"/>
      <c r="B272" s="644" t="s">
        <v>5</v>
      </c>
      <c r="C272" s="644"/>
      <c r="D272" s="644"/>
      <c r="E272" s="644"/>
      <c r="F272" s="644"/>
      <c r="G272" s="644"/>
      <c r="H272" s="645"/>
      <c r="I272" s="656" t="s">
        <v>6</v>
      </c>
      <c r="J272" s="657"/>
      <c r="K272" s="657"/>
      <c r="L272" s="657"/>
      <c r="M272" s="657"/>
      <c r="N272" s="658"/>
      <c r="O272" s="635" t="s">
        <v>7</v>
      </c>
      <c r="P272" s="636"/>
      <c r="Q272" s="636"/>
      <c r="R272" s="636"/>
      <c r="S272" s="636"/>
      <c r="T272" s="636"/>
      <c r="U272" s="637"/>
    </row>
    <row r="273" spans="1:21" ht="60.75" thickBot="1" x14ac:dyDescent="0.25">
      <c r="A273" s="220"/>
      <c r="B273" s="91">
        <v>2007</v>
      </c>
      <c r="C273" s="14">
        <v>2008</v>
      </c>
      <c r="D273" s="14">
        <v>2009</v>
      </c>
      <c r="E273" s="89">
        <v>2010</v>
      </c>
      <c r="F273" s="89">
        <v>2011</v>
      </c>
      <c r="G273" s="90">
        <v>2012</v>
      </c>
      <c r="H273" s="17" t="s">
        <v>164</v>
      </c>
      <c r="I273" s="91" t="s">
        <v>8</v>
      </c>
      <c r="J273" s="15" t="s">
        <v>9</v>
      </c>
      <c r="K273" s="15" t="s">
        <v>10</v>
      </c>
      <c r="L273" s="15" t="s">
        <v>11</v>
      </c>
      <c r="M273" s="18" t="s">
        <v>12</v>
      </c>
      <c r="N273" s="17" t="s">
        <v>13</v>
      </c>
      <c r="O273" s="91" t="s">
        <v>14</v>
      </c>
      <c r="P273" s="15" t="s">
        <v>15</v>
      </c>
      <c r="Q273" s="15" t="s">
        <v>16</v>
      </c>
      <c r="R273" s="15" t="s">
        <v>17</v>
      </c>
      <c r="S273" s="15" t="s">
        <v>18</v>
      </c>
      <c r="T273" s="18" t="s">
        <v>19</v>
      </c>
      <c r="U273" s="17" t="s">
        <v>163</v>
      </c>
    </row>
    <row r="274" spans="1:21" ht="12.75" x14ac:dyDescent="0.2">
      <c r="A274" s="151" t="s">
        <v>45</v>
      </c>
      <c r="B274" s="218">
        <v>14.975</v>
      </c>
      <c r="C274" s="216">
        <v>34.599000000000004</v>
      </c>
      <c r="D274" s="217">
        <v>30.35</v>
      </c>
      <c r="E274" s="557">
        <v>40.549999999999997</v>
      </c>
      <c r="F274" s="232">
        <v>154.9</v>
      </c>
      <c r="G274" s="231">
        <v>217.76599999999999</v>
      </c>
      <c r="H274" s="133">
        <f t="shared" ref="H274:H278" si="196">RATE(5,,-B274,G274)</f>
        <v>0.70814466380406604</v>
      </c>
      <c r="I274" s="217">
        <v>30.35</v>
      </c>
      <c r="J274" s="557">
        <v>40.549999999999997</v>
      </c>
      <c r="K274" s="217">
        <v>42</v>
      </c>
      <c r="L274" s="217">
        <v>43</v>
      </c>
      <c r="M274" s="215">
        <v>43</v>
      </c>
      <c r="N274" s="156">
        <f t="shared" ref="N274:N278" si="197">RATE(4,,-I274,M274)</f>
        <v>9.1006756252343529E-2</v>
      </c>
      <c r="O274" s="285">
        <v>117.16580418487685</v>
      </c>
      <c r="P274" s="286">
        <v>133.83171903262132</v>
      </c>
      <c r="Q274" s="286">
        <v>96.115928877983364</v>
      </c>
      <c r="R274" s="286">
        <v>94.184267176022189</v>
      </c>
      <c r="S274" s="286">
        <v>89.682792914402242</v>
      </c>
      <c r="T274" s="357">
        <v>86.54505409494503</v>
      </c>
      <c r="U274" s="45">
        <f>RATE(7,,-G274,T274)</f>
        <v>-0.12350324736628181</v>
      </c>
    </row>
    <row r="275" spans="1:21" ht="12.75" x14ac:dyDescent="0.2">
      <c r="A275" s="160" t="s">
        <v>46</v>
      </c>
      <c r="B275" s="222">
        <v>8.6679999999999975</v>
      </c>
      <c r="C275" s="74">
        <v>4.5709999999999997</v>
      </c>
      <c r="D275" s="155">
        <v>8.718</v>
      </c>
      <c r="E275" s="558">
        <v>3.2240000000000002</v>
      </c>
      <c r="F275" s="235">
        <v>1.5680000000000001</v>
      </c>
      <c r="G275" s="76">
        <v>1.99</v>
      </c>
      <c r="H275" s="156">
        <f t="shared" si="196"/>
        <v>-0.25494757130188406</v>
      </c>
      <c r="I275" s="155">
        <v>8.718</v>
      </c>
      <c r="J275" s="558">
        <v>3.2240000000000002</v>
      </c>
      <c r="K275" s="155">
        <v>2</v>
      </c>
      <c r="L275" s="155">
        <v>1</v>
      </c>
      <c r="M275" s="73">
        <v>1</v>
      </c>
      <c r="N275" s="54">
        <f t="shared" si="197"/>
        <v>-0.41803645080083984</v>
      </c>
      <c r="O275" s="168">
        <v>1.0171850857539377</v>
      </c>
      <c r="P275" s="288">
        <v>0.63374818375562558</v>
      </c>
      <c r="Q275" s="288">
        <v>0</v>
      </c>
      <c r="R275" s="288">
        <v>0</v>
      </c>
      <c r="S275" s="288">
        <v>0</v>
      </c>
      <c r="T275" s="358">
        <v>0</v>
      </c>
      <c r="U275" s="302">
        <f t="shared" ref="U275:U278" si="198">RATE(7,,-G275,T275)</f>
        <v>-0.99999911486961435</v>
      </c>
    </row>
    <row r="276" spans="1:21" ht="12.75" x14ac:dyDescent="0.2">
      <c r="A276" s="160" t="s">
        <v>47</v>
      </c>
      <c r="B276" s="161">
        <v>2040.2</v>
      </c>
      <c r="C276" s="162">
        <v>1001.5429999999959</v>
      </c>
      <c r="D276" s="163">
        <v>1619.7209999999955</v>
      </c>
      <c r="E276" s="558">
        <v>1132.9949999999999</v>
      </c>
      <c r="F276" s="399">
        <v>773.71</v>
      </c>
      <c r="G276" s="164">
        <v>565.34400000000005</v>
      </c>
      <c r="H276" s="54">
        <f t="shared" si="196"/>
        <v>-0.22637942995052032</v>
      </c>
      <c r="I276" s="163">
        <v>1619.7209999999955</v>
      </c>
      <c r="J276" s="558">
        <v>1132.9949999999999</v>
      </c>
      <c r="K276" s="225">
        <v>1114</v>
      </c>
      <c r="L276" s="225">
        <v>1094</v>
      </c>
      <c r="M276" s="359">
        <v>1074</v>
      </c>
      <c r="N276" s="54">
        <f t="shared" si="197"/>
        <v>-9.7616767145888558E-2</v>
      </c>
      <c r="O276" s="168">
        <v>197.47564554165587</v>
      </c>
      <c r="P276" s="169">
        <v>96.833461387478707</v>
      </c>
      <c r="Q276" s="169">
        <v>41.245567995260913</v>
      </c>
      <c r="R276" s="169">
        <v>40.003635786748625</v>
      </c>
      <c r="S276" s="169">
        <v>40.381353029847382</v>
      </c>
      <c r="T276" s="233">
        <v>40.749945905054965</v>
      </c>
      <c r="U276" s="54">
        <f t="shared" si="198"/>
        <v>-0.31319949309369438</v>
      </c>
    </row>
    <row r="277" spans="1:21" ht="13.5" thickBot="1" x14ac:dyDescent="0.25">
      <c r="A277" s="151" t="s">
        <v>48</v>
      </c>
      <c r="B277" s="140">
        <v>3.48</v>
      </c>
      <c r="C277" s="141">
        <v>0</v>
      </c>
      <c r="D277" s="75">
        <v>0</v>
      </c>
      <c r="E277" s="559">
        <v>0</v>
      </c>
      <c r="F277" s="347">
        <v>0</v>
      </c>
      <c r="G277" s="76">
        <v>0</v>
      </c>
      <c r="H277" s="61">
        <f t="shared" si="196"/>
        <v>-0.99999940914518248</v>
      </c>
      <c r="I277" s="75">
        <v>0</v>
      </c>
      <c r="J277" s="559">
        <v>0</v>
      </c>
      <c r="K277" s="155">
        <v>0</v>
      </c>
      <c r="L277" s="155">
        <v>0</v>
      </c>
      <c r="M277" s="73">
        <v>0</v>
      </c>
      <c r="N277" s="61">
        <v>0</v>
      </c>
      <c r="O277" s="146">
        <v>0</v>
      </c>
      <c r="P277" s="147">
        <v>0</v>
      </c>
      <c r="Q277" s="147">
        <v>0</v>
      </c>
      <c r="R277" s="147">
        <v>0</v>
      </c>
      <c r="S277" s="147">
        <v>0</v>
      </c>
      <c r="T277" s="236">
        <v>0</v>
      </c>
      <c r="U277" s="61">
        <v>0</v>
      </c>
    </row>
    <row r="278" spans="1:21" ht="13.5" thickBot="1" x14ac:dyDescent="0.25">
      <c r="A278" s="149" t="s">
        <v>49</v>
      </c>
      <c r="B278" s="150">
        <f t="shared" ref="B278:I278" si="199">SUM(B274:B277)</f>
        <v>2067.3229999999999</v>
      </c>
      <c r="C278" s="64">
        <f t="shared" si="199"/>
        <v>1040.7129999999959</v>
      </c>
      <c r="D278" s="67">
        <f t="shared" si="199"/>
        <v>1658.7889999999954</v>
      </c>
      <c r="E278" s="67">
        <f t="shared" si="199"/>
        <v>1176.7689999999998</v>
      </c>
      <c r="F278" s="64">
        <f t="shared" si="199"/>
        <v>930.17800000000011</v>
      </c>
      <c r="G278" s="196">
        <f t="shared" si="199"/>
        <v>785.1</v>
      </c>
      <c r="H278" s="35">
        <f t="shared" si="196"/>
        <v>-0.17604531364330411</v>
      </c>
      <c r="I278" s="67">
        <f t="shared" si="199"/>
        <v>1658.7889999999954</v>
      </c>
      <c r="J278" s="64">
        <f>SUM(J274:J277)</f>
        <v>1176.7689999999998</v>
      </c>
      <c r="K278" s="64">
        <f>SUM(K274:K277)</f>
        <v>1158</v>
      </c>
      <c r="L278" s="64">
        <f>SUM(L274:L277)</f>
        <v>1138</v>
      </c>
      <c r="M278" s="64">
        <f>SUM(M274:M277)</f>
        <v>1118</v>
      </c>
      <c r="N278" s="35">
        <f t="shared" si="197"/>
        <v>-9.3928095078706614E-2</v>
      </c>
      <c r="O278" s="67">
        <f>SUM(O274:O277)</f>
        <v>315.65863481228666</v>
      </c>
      <c r="P278" s="67">
        <f t="shared" ref="P278:T278" si="200">SUM(P274:P277)</f>
        <v>231.29892860385564</v>
      </c>
      <c r="Q278" s="67">
        <f t="shared" si="200"/>
        <v>137.36149687324428</v>
      </c>
      <c r="R278" s="67">
        <f t="shared" si="200"/>
        <v>134.18790296277081</v>
      </c>
      <c r="S278" s="67">
        <f t="shared" si="200"/>
        <v>130.06414594424962</v>
      </c>
      <c r="T278" s="67">
        <f t="shared" si="200"/>
        <v>127.29499999999999</v>
      </c>
      <c r="U278" s="35">
        <f t="shared" si="198"/>
        <v>-0.22887173158451865</v>
      </c>
    </row>
    <row r="279" spans="1:21" ht="15" x14ac:dyDescent="0.25">
      <c r="A279" s="77"/>
      <c r="B279" s="82"/>
      <c r="C279" s="82"/>
      <c r="D279" s="83"/>
      <c r="E279" s="84"/>
      <c r="F279" s="84"/>
      <c r="G279" s="84"/>
      <c r="H279" s="83"/>
      <c r="I279" s="83"/>
    </row>
    <row r="280" spans="1:21" ht="15" x14ac:dyDescent="0.25">
      <c r="A280" s="77"/>
      <c r="B280" s="82"/>
      <c r="C280" s="82"/>
      <c r="D280" s="83"/>
      <c r="E280" s="84"/>
      <c r="F280" s="84"/>
      <c r="G280" s="84"/>
      <c r="H280" s="83"/>
      <c r="I280" s="83"/>
    </row>
    <row r="281" spans="1:21" ht="15.75" x14ac:dyDescent="0.25">
      <c r="A281" s="654" t="s">
        <v>92</v>
      </c>
      <c r="B281" s="639"/>
      <c r="C281" s="639"/>
      <c r="D281" s="639"/>
      <c r="E281" s="639"/>
      <c r="F281" s="639"/>
      <c r="G281" s="639"/>
      <c r="H281" s="639"/>
      <c r="I281" s="639"/>
      <c r="J281" s="639"/>
      <c r="K281" s="639"/>
      <c r="L281" s="639"/>
      <c r="M281" s="639"/>
      <c r="O281" s="613"/>
    </row>
    <row r="282" spans="1:21" ht="16.5" thickBot="1" x14ac:dyDescent="0.3">
      <c r="A282" s="655" t="s">
        <v>93</v>
      </c>
      <c r="B282" s="642"/>
      <c r="C282" s="642"/>
      <c r="D282" s="642"/>
      <c r="E282" s="642"/>
      <c r="F282" s="642"/>
      <c r="G282" s="642"/>
      <c r="H282" s="642"/>
      <c r="I282" s="643"/>
      <c r="J282" s="643"/>
      <c r="K282" s="643"/>
      <c r="L282" s="643"/>
      <c r="M282" s="643"/>
    </row>
    <row r="283" spans="1:21" ht="16.5" thickBot="1" x14ac:dyDescent="0.3">
      <c r="A283" s="11"/>
      <c r="B283" s="644" t="s">
        <v>5</v>
      </c>
      <c r="C283" s="644"/>
      <c r="D283" s="644"/>
      <c r="E283" s="644"/>
      <c r="F283" s="644"/>
      <c r="G283" s="644"/>
      <c r="H283" s="645"/>
      <c r="I283" s="656" t="s">
        <v>6</v>
      </c>
      <c r="J283" s="657"/>
      <c r="K283" s="657"/>
      <c r="L283" s="657"/>
      <c r="M283" s="657"/>
      <c r="N283" s="658"/>
      <c r="O283" s="635" t="s">
        <v>7</v>
      </c>
      <c r="P283" s="636"/>
      <c r="Q283" s="636"/>
      <c r="R283" s="636"/>
      <c r="S283" s="636"/>
      <c r="T283" s="636"/>
      <c r="U283" s="637"/>
    </row>
    <row r="284" spans="1:21" ht="60.75" thickBot="1" x14ac:dyDescent="0.25">
      <c r="A284" s="220"/>
      <c r="B284" s="91">
        <v>2007</v>
      </c>
      <c r="C284" s="14">
        <v>2008</v>
      </c>
      <c r="D284" s="14">
        <v>2009</v>
      </c>
      <c r="E284" s="89">
        <v>2010</v>
      </c>
      <c r="F284" s="89">
        <v>2011</v>
      </c>
      <c r="G284" s="90">
        <v>2012</v>
      </c>
      <c r="H284" s="17" t="s">
        <v>164</v>
      </c>
      <c r="I284" s="91" t="s">
        <v>8</v>
      </c>
      <c r="J284" s="15" t="s">
        <v>9</v>
      </c>
      <c r="K284" s="15" t="s">
        <v>10</v>
      </c>
      <c r="L284" s="15" t="s">
        <v>11</v>
      </c>
      <c r="M284" s="18" t="s">
        <v>12</v>
      </c>
      <c r="N284" s="17" t="s">
        <v>13</v>
      </c>
      <c r="O284" s="91" t="s">
        <v>14</v>
      </c>
      <c r="P284" s="15" t="s">
        <v>15</v>
      </c>
      <c r="Q284" s="15" t="s">
        <v>16</v>
      </c>
      <c r="R284" s="15" t="s">
        <v>17</v>
      </c>
      <c r="S284" s="15" t="s">
        <v>18</v>
      </c>
      <c r="T284" s="18" t="s">
        <v>19</v>
      </c>
      <c r="U284" s="17" t="s">
        <v>163</v>
      </c>
    </row>
    <row r="285" spans="1:21" ht="12.75" x14ac:dyDescent="0.2">
      <c r="A285" s="151" t="s">
        <v>45</v>
      </c>
      <c r="B285" s="218">
        <f t="shared" ref="B285:G288" si="201">B263+B274</f>
        <v>5281.8040000000246</v>
      </c>
      <c r="C285" s="216">
        <f t="shared" si="201"/>
        <v>5347.4800000000159</v>
      </c>
      <c r="D285" s="216">
        <f t="shared" si="201"/>
        <v>5807.1760000000022</v>
      </c>
      <c r="E285" s="217">
        <f t="shared" si="201"/>
        <v>6583.0790000000006</v>
      </c>
      <c r="F285" s="232">
        <f t="shared" si="201"/>
        <v>7036.866</v>
      </c>
      <c r="G285" s="231">
        <f t="shared" si="201"/>
        <v>6949.5259999999998</v>
      </c>
      <c r="H285" s="133">
        <f t="shared" ref="H285:H289" si="202">RATE(5,,-B285,G285)</f>
        <v>5.6415052239065684E-2</v>
      </c>
      <c r="I285" s="217">
        <f t="shared" ref="I285:M288" si="203">I263+I274</f>
        <v>5807.1760000000022</v>
      </c>
      <c r="J285" s="232">
        <f t="shared" si="203"/>
        <v>6583.0790000000006</v>
      </c>
      <c r="K285" s="232">
        <f t="shared" si="203"/>
        <v>6677</v>
      </c>
      <c r="L285" s="232">
        <f t="shared" si="203"/>
        <v>6933</v>
      </c>
      <c r="M285" s="215">
        <f t="shared" si="203"/>
        <v>7201</v>
      </c>
      <c r="N285" s="156">
        <f t="shared" ref="N285:N289" si="204">RATE(4,,-I285,M285)</f>
        <v>5.5253874981552126E-2</v>
      </c>
      <c r="O285" s="217">
        <f t="shared" ref="O285:T288" si="205">O263+O274</f>
        <v>7373.9179819928868</v>
      </c>
      <c r="P285" s="232">
        <f t="shared" si="205"/>
        <v>7558.4894488049249</v>
      </c>
      <c r="Q285" s="232">
        <f t="shared" si="205"/>
        <v>7894.466121879188</v>
      </c>
      <c r="R285" s="232">
        <f t="shared" si="205"/>
        <v>8267.8956862142004</v>
      </c>
      <c r="S285" s="232">
        <f t="shared" si="205"/>
        <v>8550.4537489100167</v>
      </c>
      <c r="T285" s="231">
        <f t="shared" si="205"/>
        <v>8792.3479146450027</v>
      </c>
      <c r="U285" s="45">
        <f>RATE(7,,-G285,T285)</f>
        <v>3.4172086635520738E-2</v>
      </c>
    </row>
    <row r="286" spans="1:21" ht="12.75" x14ac:dyDescent="0.2">
      <c r="A286" s="160" t="s">
        <v>46</v>
      </c>
      <c r="B286" s="360">
        <f t="shared" si="201"/>
        <v>3766.8690000000065</v>
      </c>
      <c r="C286" s="219">
        <f t="shared" si="201"/>
        <v>4011.1040000000194</v>
      </c>
      <c r="D286" s="219">
        <f t="shared" si="201"/>
        <v>4293.8719999999976</v>
      </c>
      <c r="E286" s="188">
        <f t="shared" si="201"/>
        <v>5356.4949999999999</v>
      </c>
      <c r="F286" s="345">
        <f t="shared" si="201"/>
        <v>5648.76</v>
      </c>
      <c r="G286" s="361">
        <f t="shared" si="201"/>
        <v>5883.6669999999995</v>
      </c>
      <c r="H286" s="156">
        <f t="shared" si="202"/>
        <v>9.3285312109714885E-2</v>
      </c>
      <c r="I286" s="188">
        <f t="shared" si="203"/>
        <v>4293.8719999999976</v>
      </c>
      <c r="J286" s="345">
        <f t="shared" si="203"/>
        <v>5356.4949999999999</v>
      </c>
      <c r="K286" s="345">
        <f t="shared" si="203"/>
        <v>6621</v>
      </c>
      <c r="L286" s="345">
        <f t="shared" si="203"/>
        <v>6755</v>
      </c>
      <c r="M286" s="187">
        <f t="shared" si="203"/>
        <v>6889</v>
      </c>
      <c r="N286" s="54">
        <f t="shared" si="204"/>
        <v>0.12545146981907843</v>
      </c>
      <c r="O286" s="188">
        <f t="shared" si="205"/>
        <v>6215.7669621303421</v>
      </c>
      <c r="P286" s="345">
        <f t="shared" si="205"/>
        <v>6385.4483352394464</v>
      </c>
      <c r="Q286" s="345">
        <f t="shared" si="205"/>
        <v>6732.904409697152</v>
      </c>
      <c r="R286" s="345">
        <f t="shared" si="205"/>
        <v>7082.6929969523835</v>
      </c>
      <c r="S286" s="345">
        <f t="shared" si="205"/>
        <v>7350.6983651403143</v>
      </c>
      <c r="T286" s="361">
        <f t="shared" si="205"/>
        <v>7579.8139835086004</v>
      </c>
      <c r="U286" s="302">
        <f t="shared" ref="U286:U289" si="206">RATE(7,,-G286,T286)</f>
        <v>3.6849638080595166E-2</v>
      </c>
    </row>
    <row r="287" spans="1:21" ht="12.75" x14ac:dyDescent="0.2">
      <c r="A287" s="160" t="s">
        <v>47</v>
      </c>
      <c r="B287" s="360">
        <f t="shared" si="201"/>
        <v>2889.9030000000012</v>
      </c>
      <c r="C287" s="219">
        <f t="shared" si="201"/>
        <v>1838.0569999999962</v>
      </c>
      <c r="D287" s="219">
        <f t="shared" si="201"/>
        <v>2660.3609999999953</v>
      </c>
      <c r="E287" s="188">
        <f t="shared" si="201"/>
        <v>2213.5609999999997</v>
      </c>
      <c r="F287" s="345">
        <f t="shared" si="201"/>
        <v>1892.9280000000001</v>
      </c>
      <c r="G287" s="361">
        <f t="shared" si="201"/>
        <v>1674.7809999999999</v>
      </c>
      <c r="H287" s="54">
        <f t="shared" si="202"/>
        <v>-0.1033665186780645</v>
      </c>
      <c r="I287" s="188">
        <f t="shared" si="203"/>
        <v>2660.3609999999953</v>
      </c>
      <c r="J287" s="345">
        <f t="shared" si="203"/>
        <v>2213.5609999999997</v>
      </c>
      <c r="K287" s="345">
        <f t="shared" si="203"/>
        <v>2573</v>
      </c>
      <c r="L287" s="345">
        <f t="shared" si="203"/>
        <v>2578</v>
      </c>
      <c r="M287" s="187">
        <f t="shared" si="203"/>
        <v>2583</v>
      </c>
      <c r="N287" s="54">
        <f t="shared" si="204"/>
        <v>-7.3504309095369534E-3</v>
      </c>
      <c r="O287" s="188">
        <f t="shared" si="205"/>
        <v>1423.9760012814606</v>
      </c>
      <c r="P287" s="345">
        <f t="shared" si="205"/>
        <v>1354.6524340854046</v>
      </c>
      <c r="Q287" s="345">
        <f t="shared" si="205"/>
        <v>1335.3406725057616</v>
      </c>
      <c r="R287" s="345">
        <f t="shared" si="205"/>
        <v>1370.3701630936487</v>
      </c>
      <c r="S287" s="345">
        <f t="shared" si="205"/>
        <v>1397.895356061196</v>
      </c>
      <c r="T287" s="361">
        <f t="shared" si="205"/>
        <v>1421.0299963553771</v>
      </c>
      <c r="U287" s="54">
        <f t="shared" si="206"/>
        <v>-2.3198180211597998E-2</v>
      </c>
    </row>
    <row r="288" spans="1:21" ht="13.5" thickBot="1" x14ac:dyDescent="0.25">
      <c r="A288" s="151" t="s">
        <v>48</v>
      </c>
      <c r="B288" s="222">
        <f t="shared" si="201"/>
        <v>5073.3300000000299</v>
      </c>
      <c r="C288" s="74">
        <f t="shared" si="201"/>
        <v>5061.8170000000027</v>
      </c>
      <c r="D288" s="74">
        <f t="shared" si="201"/>
        <v>5494.6740000000045</v>
      </c>
      <c r="E288" s="155">
        <f t="shared" si="201"/>
        <v>4686.3810000000003</v>
      </c>
      <c r="F288" s="235">
        <f t="shared" si="201"/>
        <v>4811.0190000000002</v>
      </c>
      <c r="G288" s="76">
        <f t="shared" si="201"/>
        <v>4937.1350000000002</v>
      </c>
      <c r="H288" s="61">
        <f t="shared" si="202"/>
        <v>-5.4276574091661279E-3</v>
      </c>
      <c r="I288" s="155">
        <f t="shared" si="203"/>
        <v>5494.6740000000045</v>
      </c>
      <c r="J288" s="235">
        <f t="shared" si="203"/>
        <v>4686.3810000000003</v>
      </c>
      <c r="K288" s="235">
        <f t="shared" si="203"/>
        <v>3566</v>
      </c>
      <c r="L288" s="235">
        <f t="shared" si="203"/>
        <v>3704</v>
      </c>
      <c r="M288" s="73">
        <f t="shared" si="203"/>
        <v>3849</v>
      </c>
      <c r="N288" s="61">
        <f t="shared" si="204"/>
        <v>-8.5146623933361754E-2</v>
      </c>
      <c r="O288" s="155">
        <f t="shared" si="205"/>
        <v>5510.2875931985172</v>
      </c>
      <c r="P288" s="235">
        <f t="shared" si="205"/>
        <v>5604.7910201172326</v>
      </c>
      <c r="Q288" s="235">
        <f t="shared" si="205"/>
        <v>5726.9314405589275</v>
      </c>
      <c r="R288" s="235">
        <f t="shared" si="205"/>
        <v>5839.4885973382143</v>
      </c>
      <c r="S288" s="235">
        <f t="shared" si="205"/>
        <v>5880.3302371149148</v>
      </c>
      <c r="T288" s="76">
        <f t="shared" si="205"/>
        <v>5886.2251607320122</v>
      </c>
      <c r="U288" s="61">
        <f t="shared" si="206"/>
        <v>2.5436656752620385E-2</v>
      </c>
    </row>
    <row r="289" spans="1:21" ht="13.5" thickBot="1" x14ac:dyDescent="0.25">
      <c r="A289" s="149" t="s">
        <v>49</v>
      </c>
      <c r="B289" s="362">
        <f t="shared" ref="B289:G289" si="207">SUM(B285:B288)</f>
        <v>17011.906000000065</v>
      </c>
      <c r="C289" s="66">
        <f t="shared" si="207"/>
        <v>16258.458000000035</v>
      </c>
      <c r="D289" s="66">
        <f t="shared" si="207"/>
        <v>18256.082999999999</v>
      </c>
      <c r="E289" s="67">
        <f t="shared" si="207"/>
        <v>18839.516</v>
      </c>
      <c r="F289" s="64">
        <f t="shared" si="207"/>
        <v>19389.573</v>
      </c>
      <c r="G289" s="196">
        <f t="shared" si="207"/>
        <v>19445.108999999997</v>
      </c>
      <c r="H289" s="35">
        <f t="shared" si="202"/>
        <v>2.7097049214404492E-2</v>
      </c>
      <c r="I289" s="67">
        <f t="shared" ref="I289" si="208">SUM(I285:I288)</f>
        <v>18256.082999999999</v>
      </c>
      <c r="J289" s="64">
        <f>SUM(J285:J288)</f>
        <v>18839.516</v>
      </c>
      <c r="K289" s="64">
        <f>SUM(K285:K288)</f>
        <v>19437</v>
      </c>
      <c r="L289" s="64">
        <f>SUM(L285:L288)</f>
        <v>19970</v>
      </c>
      <c r="M289" s="65">
        <f>SUM(M285:M288)</f>
        <v>20522</v>
      </c>
      <c r="N289" s="35">
        <f t="shared" si="204"/>
        <v>2.968176189838569E-2</v>
      </c>
      <c r="O289" s="67">
        <f t="shared" ref="O289:T289" si="209">SUM(O285:O288)</f>
        <v>20523.948538603207</v>
      </c>
      <c r="P289" s="596">
        <f t="shared" si="209"/>
        <v>20903.381238247006</v>
      </c>
      <c r="Q289" s="596">
        <f t="shared" si="209"/>
        <v>21689.64264464103</v>
      </c>
      <c r="R289" s="596">
        <f t="shared" si="209"/>
        <v>22560.447443598448</v>
      </c>
      <c r="S289" s="596">
        <f t="shared" si="209"/>
        <v>23179.377707226442</v>
      </c>
      <c r="T289" s="597">
        <f t="shared" si="209"/>
        <v>23679.417055240992</v>
      </c>
      <c r="U289" s="35">
        <f t="shared" si="206"/>
        <v>2.8544168880439435E-2</v>
      </c>
    </row>
    <row r="290" spans="1:21" ht="15" x14ac:dyDescent="0.25">
      <c r="A290" s="77"/>
      <c r="B290" s="241"/>
      <c r="C290" s="241"/>
      <c r="D290" s="83"/>
      <c r="E290" s="84"/>
      <c r="F290" s="84"/>
      <c r="G290" s="84"/>
      <c r="H290" s="83"/>
      <c r="I290" s="83"/>
      <c r="P290" s="86"/>
    </row>
    <row r="291" spans="1:21" ht="15" x14ac:dyDescent="0.25">
      <c r="A291" s="77"/>
      <c r="B291" s="241"/>
      <c r="C291" s="241"/>
      <c r="D291" s="83"/>
      <c r="E291" s="84"/>
      <c r="F291" s="84"/>
      <c r="G291" s="84"/>
      <c r="H291" s="83"/>
      <c r="I291" s="83"/>
    </row>
    <row r="292" spans="1:21" ht="15.75" x14ac:dyDescent="0.25">
      <c r="A292" s="654" t="s">
        <v>94</v>
      </c>
      <c r="B292" s="639"/>
      <c r="C292" s="639"/>
      <c r="D292" s="639"/>
      <c r="E292" s="639"/>
      <c r="F292" s="639"/>
      <c r="G292" s="639"/>
      <c r="H292" s="639"/>
      <c r="I292" s="639"/>
      <c r="J292" s="639"/>
      <c r="K292" s="639"/>
    </row>
    <row r="293" spans="1:21" ht="16.5" thickBot="1" x14ac:dyDescent="0.3">
      <c r="A293" s="655" t="s">
        <v>95</v>
      </c>
      <c r="B293" s="641"/>
      <c r="C293" s="641"/>
      <c r="D293" s="641"/>
      <c r="E293" s="642"/>
      <c r="F293" s="643"/>
      <c r="G293" s="643"/>
      <c r="H293" s="643"/>
      <c r="I293" s="643"/>
      <c r="J293" s="643"/>
      <c r="K293" s="643"/>
    </row>
    <row r="294" spans="1:21" ht="16.5" thickBot="1" x14ac:dyDescent="0.3">
      <c r="A294" s="11"/>
      <c r="B294" s="644" t="s">
        <v>5</v>
      </c>
      <c r="C294" s="644"/>
      <c r="D294" s="644"/>
      <c r="E294" s="644"/>
      <c r="F294" s="644"/>
      <c r="G294" s="645"/>
      <c r="H294" s="646" t="s">
        <v>6</v>
      </c>
      <c r="I294" s="647"/>
      <c r="J294" s="647"/>
      <c r="K294" s="647"/>
      <c r="L294" s="648"/>
      <c r="M294" s="635" t="s">
        <v>7</v>
      </c>
      <c r="N294" s="636"/>
      <c r="O294" s="636"/>
      <c r="P294" s="636"/>
      <c r="Q294" s="636"/>
      <c r="R294" s="637"/>
    </row>
    <row r="295" spans="1:21" ht="36.75" thickBot="1" x14ac:dyDescent="0.25">
      <c r="A295" s="220"/>
      <c r="B295" s="91">
        <v>2007</v>
      </c>
      <c r="C295" s="14">
        <v>2008</v>
      </c>
      <c r="D295" s="14">
        <v>2009</v>
      </c>
      <c r="E295" s="89">
        <v>2010</v>
      </c>
      <c r="F295" s="89">
        <v>2011</v>
      </c>
      <c r="G295" s="90">
        <v>2012</v>
      </c>
      <c r="H295" s="91" t="s">
        <v>8</v>
      </c>
      <c r="I295" s="15" t="s">
        <v>9</v>
      </c>
      <c r="J295" s="15" t="s">
        <v>30</v>
      </c>
      <c r="K295" s="15" t="s">
        <v>11</v>
      </c>
      <c r="L295" s="16" t="s">
        <v>12</v>
      </c>
      <c r="M295" s="91" t="s">
        <v>14</v>
      </c>
      <c r="N295" s="15" t="s">
        <v>15</v>
      </c>
      <c r="O295" s="15" t="s">
        <v>16</v>
      </c>
      <c r="P295" s="15" t="s">
        <v>17</v>
      </c>
      <c r="Q295" s="15" t="s">
        <v>18</v>
      </c>
      <c r="R295" s="16" t="s">
        <v>19</v>
      </c>
    </row>
    <row r="296" spans="1:21" ht="12.75" x14ac:dyDescent="0.2">
      <c r="A296" s="151" t="s">
        <v>45</v>
      </c>
      <c r="B296" s="304">
        <f>B285/$B$289</f>
        <v>0.31047690952442392</v>
      </c>
      <c r="C296" s="244">
        <f>C285/$C$289</f>
        <v>0.32890450004545352</v>
      </c>
      <c r="D296" s="244">
        <f>D285/$D$289</f>
        <v>0.31809539866794001</v>
      </c>
      <c r="E296" s="309">
        <f>E285/$E$289</f>
        <v>0.34942930593333721</v>
      </c>
      <c r="F296" s="242">
        <f>F285/$F$289</f>
        <v>0.36292011175284777</v>
      </c>
      <c r="G296" s="246">
        <f>G285/$G$289</f>
        <v>0.3573919796489699</v>
      </c>
      <c r="H296" s="249">
        <f>I285/$I$289</f>
        <v>0.31809539866794001</v>
      </c>
      <c r="I296" s="245">
        <f>J285/$J$289</f>
        <v>0.34942930593333721</v>
      </c>
      <c r="J296" s="242">
        <f>K285/$K$289</f>
        <v>0.34352009054895305</v>
      </c>
      <c r="K296" s="245">
        <f>L285/$L$289</f>
        <v>0.34717075613420129</v>
      </c>
      <c r="L296" s="248">
        <f>M285/$M$289</f>
        <v>0.35089172595263618</v>
      </c>
      <c r="M296" s="249">
        <f>O285/$O$289</f>
        <v>0.35928359341397625</v>
      </c>
      <c r="N296" s="242">
        <f>P285/$P$289</f>
        <v>0.36159171392688971</v>
      </c>
      <c r="O296" s="242">
        <f>Q285/$Q$289</f>
        <v>0.36397400599081398</v>
      </c>
      <c r="P296" s="242">
        <f>R285/$R$289</f>
        <v>0.36647746933584091</v>
      </c>
      <c r="Q296" s="242">
        <f>S285/$S$289</f>
        <v>0.36888193707824662</v>
      </c>
      <c r="R296" s="246">
        <f>T285/$T$289</f>
        <v>0.37130761682745828</v>
      </c>
    </row>
    <row r="297" spans="1:21" ht="12.75" x14ac:dyDescent="0.2">
      <c r="A297" s="160" t="s">
        <v>46</v>
      </c>
      <c r="B297" s="293">
        <f>B286/$B$289</f>
        <v>0.22142545344419329</v>
      </c>
      <c r="C297" s="261">
        <f>C286/$C$289</f>
        <v>0.24670875921935589</v>
      </c>
      <c r="D297" s="261">
        <f>D286/$D$289</f>
        <v>0.23520226107648601</v>
      </c>
      <c r="E297" s="294">
        <f>E286/$E$289</f>
        <v>0.28432232547800063</v>
      </c>
      <c r="F297" s="250">
        <f t="shared" ref="F297:F299" si="210">F286/$F$289</f>
        <v>0.29132977812353061</v>
      </c>
      <c r="G297" s="258">
        <f t="shared" ref="G297:G299" si="211">G286/$G$289</f>
        <v>0.30257824731144478</v>
      </c>
      <c r="H297" s="257">
        <f t="shared" ref="H297:H299" si="212">I286/$I$289</f>
        <v>0.23520226107648601</v>
      </c>
      <c r="I297" s="262">
        <f t="shared" ref="I297:I299" si="213">J286/$J$289</f>
        <v>0.28432232547800063</v>
      </c>
      <c r="J297" s="250">
        <f>K286/$K$289</f>
        <v>0.3406389874980707</v>
      </c>
      <c r="K297" s="262">
        <f>L286/$L$289</f>
        <v>0.3382573860791187</v>
      </c>
      <c r="L297" s="258">
        <f>M286/$M$289</f>
        <v>0.33568852938310106</v>
      </c>
      <c r="M297" s="257">
        <f t="shared" ref="M297:M299" si="214">O286/$O$289</f>
        <v>0.30285434357035118</v>
      </c>
      <c r="N297" s="250">
        <f t="shared" ref="N297:N299" si="215">P286/$P$289</f>
        <v>0.30547442360932325</v>
      </c>
      <c r="O297" s="250">
        <f t="shared" ref="O297:O299" si="216">Q286/$Q$289</f>
        <v>0.31042025541903912</v>
      </c>
      <c r="P297" s="250">
        <f t="shared" ref="P297:P299" si="217">R286/$R$289</f>
        <v>0.3139429310814536</v>
      </c>
      <c r="Q297" s="250">
        <f t="shared" ref="Q297:Q299" si="218">S286/$S$289</f>
        <v>0.31712233425699982</v>
      </c>
      <c r="R297" s="258">
        <f t="shared" ref="R297:R299" si="219">T286/$T$289</f>
        <v>0.32010137605270783</v>
      </c>
    </row>
    <row r="298" spans="1:21" ht="12.75" x14ac:dyDescent="0.2">
      <c r="A298" s="160" t="s">
        <v>47</v>
      </c>
      <c r="B298" s="293">
        <f>B287/$B$289</f>
        <v>0.16987532143664502</v>
      </c>
      <c r="C298" s="261">
        <f>C287/$C$289</f>
        <v>0.11305235711775324</v>
      </c>
      <c r="D298" s="261">
        <f>D287/$D$289</f>
        <v>0.14572463326333451</v>
      </c>
      <c r="E298" s="294">
        <f>E287/$E$289</f>
        <v>0.11749564054617963</v>
      </c>
      <c r="F298" s="250">
        <f t="shared" si="210"/>
        <v>9.7626079749151773E-2</v>
      </c>
      <c r="G298" s="258">
        <f t="shared" si="211"/>
        <v>8.6128650654516789E-2</v>
      </c>
      <c r="H298" s="257">
        <f t="shared" si="212"/>
        <v>0.14572463326333451</v>
      </c>
      <c r="I298" s="262">
        <f t="shared" si="213"/>
        <v>0.11749564054617963</v>
      </c>
      <c r="J298" s="250">
        <f>K287/$K$289</f>
        <v>0.13237639553429026</v>
      </c>
      <c r="K298" s="262">
        <f>L287/$L$289</f>
        <v>0.12909364046069105</v>
      </c>
      <c r="L298" s="258">
        <f>M287/$M$289</f>
        <v>0.12586492544586297</v>
      </c>
      <c r="M298" s="257">
        <f t="shared" si="214"/>
        <v>6.9381191372757736E-2</v>
      </c>
      <c r="N298" s="250">
        <f t="shared" si="215"/>
        <v>6.4805421603601199E-2</v>
      </c>
      <c r="O298" s="250">
        <f t="shared" si="216"/>
        <v>6.1565821732691893E-2</v>
      </c>
      <c r="P298" s="250">
        <f t="shared" si="217"/>
        <v>6.0742153564090448E-2</v>
      </c>
      <c r="Q298" s="250">
        <f t="shared" si="218"/>
        <v>6.0307717218197179E-2</v>
      </c>
      <c r="R298" s="258">
        <f t="shared" si="219"/>
        <v>6.0011190015374929E-2</v>
      </c>
    </row>
    <row r="299" spans="1:21" ht="13.5" thickBot="1" x14ac:dyDescent="0.25">
      <c r="A299" s="151" t="s">
        <v>48</v>
      </c>
      <c r="B299" s="297">
        <f>B288/$B$289</f>
        <v>0.29822231559473761</v>
      </c>
      <c r="C299" s="264">
        <f>C288/$C$289</f>
        <v>0.31133438361743726</v>
      </c>
      <c r="D299" s="265">
        <f>D288/$D$289</f>
        <v>0.30097770699223952</v>
      </c>
      <c r="E299" s="266">
        <f>E288/$E$289</f>
        <v>0.24875272804248263</v>
      </c>
      <c r="F299" s="260">
        <f t="shared" si="210"/>
        <v>0.24812403037446984</v>
      </c>
      <c r="G299" s="295">
        <f t="shared" si="211"/>
        <v>0.25390112238506873</v>
      </c>
      <c r="H299" s="270">
        <f t="shared" si="212"/>
        <v>0.30097770699223952</v>
      </c>
      <c r="I299" s="266">
        <f t="shared" si="213"/>
        <v>0.24875272804248263</v>
      </c>
      <c r="J299" s="260">
        <f>K288/$K$289</f>
        <v>0.18346452641868602</v>
      </c>
      <c r="K299" s="294">
        <f>L288/$L$289</f>
        <v>0.18547821732598899</v>
      </c>
      <c r="L299" s="267">
        <f>M288/$M$289</f>
        <v>0.18755481921839975</v>
      </c>
      <c r="M299" s="270">
        <f t="shared" si="214"/>
        <v>0.26848087164291484</v>
      </c>
      <c r="N299" s="263">
        <f t="shared" si="215"/>
        <v>0.26812844086018595</v>
      </c>
      <c r="O299" s="263">
        <f t="shared" si="216"/>
        <v>0.26403991685745498</v>
      </c>
      <c r="P299" s="263">
        <f t="shared" si="217"/>
        <v>0.25883744601861502</v>
      </c>
      <c r="Q299" s="263">
        <f t="shared" si="218"/>
        <v>0.25368801144655634</v>
      </c>
      <c r="R299" s="267">
        <f t="shared" si="219"/>
        <v>0.24857981710445898</v>
      </c>
    </row>
    <row r="300" spans="1:21" ht="13.5" thickBot="1" x14ac:dyDescent="0.25">
      <c r="A300" s="149" t="s">
        <v>49</v>
      </c>
      <c r="B300" s="298">
        <f t="shared" ref="B300:I300" si="220">SUM(B296:B299)</f>
        <v>1</v>
      </c>
      <c r="C300" s="272">
        <f t="shared" si="220"/>
        <v>0.99999999999999989</v>
      </c>
      <c r="D300" s="272">
        <f t="shared" si="220"/>
        <v>1</v>
      </c>
      <c r="E300" s="274">
        <f t="shared" si="220"/>
        <v>1.0000000000000002</v>
      </c>
      <c r="F300" s="271">
        <f t="shared" si="220"/>
        <v>1</v>
      </c>
      <c r="G300" s="275">
        <f t="shared" si="220"/>
        <v>1.0000000000000002</v>
      </c>
      <c r="H300" s="278">
        <f>SUM(H296:H299)</f>
        <v>1</v>
      </c>
      <c r="I300" s="274">
        <f t="shared" si="220"/>
        <v>1.0000000000000002</v>
      </c>
      <c r="J300" s="271">
        <f>SUM(J296:J299)</f>
        <v>1</v>
      </c>
      <c r="K300" s="271">
        <f>SUM(K296:K299)</f>
        <v>1</v>
      </c>
      <c r="L300" s="275">
        <f>SUM(L296:L299)</f>
        <v>1</v>
      </c>
      <c r="M300" s="278">
        <f t="shared" ref="M300:R300" si="221">SUM(M296:M299)</f>
        <v>1</v>
      </c>
      <c r="N300" s="271">
        <f t="shared" si="221"/>
        <v>1</v>
      </c>
      <c r="O300" s="271">
        <f t="shared" si="221"/>
        <v>0.99999999999999989</v>
      </c>
      <c r="P300" s="271">
        <f t="shared" si="221"/>
        <v>0.99999999999999989</v>
      </c>
      <c r="Q300" s="271">
        <f t="shared" si="221"/>
        <v>1</v>
      </c>
      <c r="R300" s="275">
        <f t="shared" si="221"/>
        <v>1</v>
      </c>
    </row>
    <row r="301" spans="1:21" ht="15" x14ac:dyDescent="0.25">
      <c r="A301" s="77"/>
      <c r="B301" s="241"/>
      <c r="C301" s="241"/>
      <c r="D301" s="83"/>
      <c r="E301" s="84"/>
      <c r="F301" s="84"/>
      <c r="G301" s="84"/>
      <c r="H301" s="299"/>
      <c r="I301" s="299"/>
    </row>
    <row r="302" spans="1:21" ht="15" x14ac:dyDescent="0.25">
      <c r="E302" s="84"/>
      <c r="F302" s="84"/>
      <c r="G302" s="84"/>
      <c r="H302" s="300"/>
      <c r="I302" s="300"/>
    </row>
    <row r="303" spans="1:21" ht="18" customHeight="1" x14ac:dyDescent="0.25">
      <c r="A303" s="363" t="s">
        <v>96</v>
      </c>
      <c r="E303" s="84"/>
      <c r="F303" s="84"/>
      <c r="G303" s="84"/>
    </row>
    <row r="304" spans="1:21" ht="15.75" x14ac:dyDescent="0.25">
      <c r="A304" s="364"/>
      <c r="E304" s="84"/>
      <c r="F304" s="84"/>
      <c r="G304" s="84"/>
    </row>
    <row r="305" spans="1:21" s="590" customFormat="1" ht="15.75" x14ac:dyDescent="0.25">
      <c r="A305" s="617"/>
      <c r="E305" s="589"/>
      <c r="F305" s="589"/>
      <c r="G305" s="589"/>
    </row>
    <row r="306" spans="1:21" ht="15.75" x14ac:dyDescent="0.25">
      <c r="A306" s="654" t="s">
        <v>97</v>
      </c>
      <c r="B306" s="639"/>
      <c r="C306" s="639"/>
      <c r="D306" s="639"/>
      <c r="E306" s="639"/>
      <c r="F306" s="639"/>
      <c r="G306" s="639"/>
      <c r="H306" s="639"/>
      <c r="I306" s="639"/>
      <c r="J306" s="639"/>
      <c r="K306" s="639"/>
      <c r="L306" s="639"/>
      <c r="M306" s="639"/>
    </row>
    <row r="307" spans="1:21" ht="16.5" thickBot="1" x14ac:dyDescent="0.3">
      <c r="A307" s="655" t="s">
        <v>98</v>
      </c>
      <c r="B307" s="642"/>
      <c r="C307" s="642"/>
      <c r="D307" s="642"/>
      <c r="E307" s="642"/>
      <c r="F307" s="642"/>
      <c r="G307" s="642"/>
      <c r="H307" s="642"/>
      <c r="I307" s="643"/>
      <c r="J307" s="643"/>
      <c r="K307" s="643"/>
      <c r="L307" s="643"/>
      <c r="M307" s="643"/>
    </row>
    <row r="308" spans="1:21" ht="16.5" thickBot="1" x14ac:dyDescent="0.3">
      <c r="A308" s="11"/>
      <c r="B308" s="644" t="s">
        <v>5</v>
      </c>
      <c r="C308" s="644"/>
      <c r="D308" s="644"/>
      <c r="E308" s="644"/>
      <c r="F308" s="644"/>
      <c r="G308" s="644"/>
      <c r="H308" s="645"/>
      <c r="I308" s="656" t="s">
        <v>6</v>
      </c>
      <c r="J308" s="657"/>
      <c r="K308" s="657"/>
      <c r="L308" s="657"/>
      <c r="M308" s="657"/>
      <c r="N308" s="658"/>
      <c r="O308" s="635" t="s">
        <v>7</v>
      </c>
      <c r="P308" s="636"/>
      <c r="Q308" s="636"/>
      <c r="R308" s="636"/>
      <c r="S308" s="636"/>
      <c r="T308" s="636"/>
      <c r="U308" s="637"/>
    </row>
    <row r="309" spans="1:21" ht="60.75" thickBot="1" x14ac:dyDescent="0.25">
      <c r="A309" s="12"/>
      <c r="B309" s="545">
        <v>2007</v>
      </c>
      <c r="C309" s="13">
        <v>2008</v>
      </c>
      <c r="D309" s="14">
        <v>2009</v>
      </c>
      <c r="E309" s="89">
        <v>2010</v>
      </c>
      <c r="F309" s="89">
        <v>2011</v>
      </c>
      <c r="G309" s="90">
        <v>2012</v>
      </c>
      <c r="H309" s="17" t="s">
        <v>164</v>
      </c>
      <c r="I309" s="91" t="s">
        <v>8</v>
      </c>
      <c r="J309" s="15" t="s">
        <v>9</v>
      </c>
      <c r="K309" s="15" t="s">
        <v>10</v>
      </c>
      <c r="L309" s="15" t="s">
        <v>11</v>
      </c>
      <c r="M309" s="18" t="s">
        <v>12</v>
      </c>
      <c r="N309" s="17" t="s">
        <v>13</v>
      </c>
      <c r="O309" s="91" t="s">
        <v>14</v>
      </c>
      <c r="P309" s="15" t="s">
        <v>15</v>
      </c>
      <c r="Q309" s="15" t="s">
        <v>16</v>
      </c>
      <c r="R309" s="15" t="s">
        <v>17</v>
      </c>
      <c r="S309" s="15" t="s">
        <v>18</v>
      </c>
      <c r="T309" s="18" t="s">
        <v>19</v>
      </c>
      <c r="U309" s="17" t="s">
        <v>163</v>
      </c>
    </row>
    <row r="310" spans="1:21" ht="13.5" thickBot="1" x14ac:dyDescent="0.25">
      <c r="A310" s="149" t="s">
        <v>21</v>
      </c>
      <c r="B310" s="330">
        <v>9847.1650000000191</v>
      </c>
      <c r="C310" s="320">
        <v>10234.149000000018</v>
      </c>
      <c r="D310" s="321">
        <v>11242.137000000001</v>
      </c>
      <c r="E310" s="321">
        <v>12076.723</v>
      </c>
      <c r="F310" s="321">
        <v>12821.263000000001</v>
      </c>
      <c r="G310" s="319">
        <f>4623.289+7565.578+975.036</f>
        <v>13163.903</v>
      </c>
      <c r="H310" s="35">
        <f t="shared" ref="H310:H315" si="222">RATE(5,,-B310,G310)</f>
        <v>5.9777492332209234E-2</v>
      </c>
      <c r="I310" s="321">
        <v>11242.137000000001</v>
      </c>
      <c r="J310" s="321">
        <v>12076.723</v>
      </c>
      <c r="K310" s="365">
        <v>12207.195387830612</v>
      </c>
      <c r="L310" s="366">
        <v>12754.101744702908</v>
      </c>
      <c r="M310" s="365">
        <v>13155.642246321797</v>
      </c>
      <c r="N310" s="35">
        <f t="shared" ref="N310:N315" si="223">RATE(4,,-I310,M310)</f>
        <v>4.007772501608118E-2</v>
      </c>
      <c r="O310" s="616">
        <v>14156</v>
      </c>
      <c r="P310" s="39">
        <v>14505</v>
      </c>
      <c r="Q310" s="39">
        <v>15194</v>
      </c>
      <c r="R310" s="39">
        <v>15820.922264561166</v>
      </c>
      <c r="S310" s="39">
        <v>16252.940420104063</v>
      </c>
      <c r="T310" s="370">
        <v>16610.336398474323</v>
      </c>
      <c r="U310" s="35">
        <f t="shared" ref="U310:U315" si="224">RATE(7,,-G310,T310)</f>
        <v>3.377893687281739E-2</v>
      </c>
    </row>
    <row r="311" spans="1:21" ht="12.75" x14ac:dyDescent="0.2">
      <c r="A311" s="151" t="s">
        <v>22</v>
      </c>
      <c r="B311" s="221">
        <v>519.26</v>
      </c>
      <c r="C311" s="216">
        <v>590.65499999999997</v>
      </c>
      <c r="D311" s="217">
        <v>697.72599999999989</v>
      </c>
      <c r="E311" s="217">
        <v>709.28599999999994</v>
      </c>
      <c r="F311" s="217">
        <v>724.48199999999997</v>
      </c>
      <c r="G311" s="215">
        <f>148.051+658.49</f>
        <v>806.54099999999994</v>
      </c>
      <c r="H311" s="145">
        <f t="shared" si="222"/>
        <v>9.2064566516310634E-2</v>
      </c>
      <c r="I311" s="217">
        <v>697.72599999999989</v>
      </c>
      <c r="J311" s="217">
        <v>709.28599999999994</v>
      </c>
      <c r="K311" s="367">
        <v>791.03121126346821</v>
      </c>
      <c r="L311" s="281">
        <v>812.12338375905108</v>
      </c>
      <c r="M311" s="367">
        <v>833.5536905583773</v>
      </c>
      <c r="N311" s="156">
        <f t="shared" si="223"/>
        <v>4.5471427086066246E-2</v>
      </c>
      <c r="O311" s="48">
        <v>1077</v>
      </c>
      <c r="P311" s="48">
        <v>1101</v>
      </c>
      <c r="Q311" s="48">
        <v>1110</v>
      </c>
      <c r="R311" s="48">
        <v>1194.8781755726895</v>
      </c>
      <c r="S311" s="48">
        <v>1259.6823304973063</v>
      </c>
      <c r="T311" s="368">
        <v>1305.9012460338906</v>
      </c>
      <c r="U311" s="145">
        <f t="shared" si="224"/>
        <v>7.1266929197182541E-2</v>
      </c>
    </row>
    <row r="312" spans="1:21" ht="12.75" x14ac:dyDescent="0.2">
      <c r="A312" s="160" t="s">
        <v>23</v>
      </c>
      <c r="B312" s="360">
        <v>224.47300000000001</v>
      </c>
      <c r="C312" s="219">
        <v>261.34900000000005</v>
      </c>
      <c r="D312" s="188">
        <v>242.99900000000002</v>
      </c>
      <c r="E312" s="188">
        <v>311.02499999999998</v>
      </c>
      <c r="F312" s="188">
        <v>358.10599999999999</v>
      </c>
      <c r="G312" s="187">
        <f>150.88+226.548</f>
        <v>377.428</v>
      </c>
      <c r="H312" s="54">
        <f t="shared" si="222"/>
        <v>0.10951710249286842</v>
      </c>
      <c r="I312" s="188">
        <v>242.99900000000002</v>
      </c>
      <c r="J312" s="188">
        <v>311.02499999999998</v>
      </c>
      <c r="K312" s="359">
        <v>306.209618507659</v>
      </c>
      <c r="L312" s="225">
        <v>322.65143208993288</v>
      </c>
      <c r="M312" s="359">
        <v>340.53977861514403</v>
      </c>
      <c r="N312" s="54">
        <f t="shared" si="223"/>
        <v>8.8029926137743686E-2</v>
      </c>
      <c r="O312" s="58">
        <v>425</v>
      </c>
      <c r="P312" s="58">
        <v>459</v>
      </c>
      <c r="Q312" s="58">
        <v>484</v>
      </c>
      <c r="R312" s="58">
        <v>500.35275453526378</v>
      </c>
      <c r="S312" s="58">
        <v>531.21681177507571</v>
      </c>
      <c r="T312" s="338">
        <v>568.76719155269052</v>
      </c>
      <c r="U312" s="54">
        <f t="shared" si="224"/>
        <v>6.0334561200236524E-2</v>
      </c>
    </row>
    <row r="313" spans="1:21" ht="13.5" thickBot="1" x14ac:dyDescent="0.25">
      <c r="A313" s="151" t="s">
        <v>24</v>
      </c>
      <c r="B313" s="140">
        <v>70.335999999999999</v>
      </c>
      <c r="C313" s="141">
        <v>95.665999999999997</v>
      </c>
      <c r="D313" s="75">
        <v>56.334000000000003</v>
      </c>
      <c r="E313" s="75">
        <v>126.536</v>
      </c>
      <c r="F313" s="75">
        <v>114.66800000000001</v>
      </c>
      <c r="G313" s="329">
        <f>168.172</f>
        <v>168.172</v>
      </c>
      <c r="H313" s="61">
        <f t="shared" si="222"/>
        <v>0.19046108835448058</v>
      </c>
      <c r="I313" s="75">
        <v>56.334000000000003</v>
      </c>
      <c r="J313" s="75">
        <v>126.536</v>
      </c>
      <c r="K313" s="367">
        <v>126.15160951956939</v>
      </c>
      <c r="L313" s="281">
        <v>140.74151142883753</v>
      </c>
      <c r="M313" s="367">
        <v>156.62027019764815</v>
      </c>
      <c r="N313" s="61">
        <f t="shared" si="223"/>
        <v>0.2912767899026717</v>
      </c>
      <c r="O313" s="48">
        <v>175</v>
      </c>
      <c r="P313" s="48">
        <v>184</v>
      </c>
      <c r="Q313" s="48">
        <v>202</v>
      </c>
      <c r="R313" s="48">
        <v>216.84896100720425</v>
      </c>
      <c r="S313" s="48">
        <v>238.81275403042807</v>
      </c>
      <c r="T313" s="368">
        <v>255.89580163963467</v>
      </c>
      <c r="U313" s="302">
        <f t="shared" si="224"/>
        <v>6.1803640981258595E-2</v>
      </c>
    </row>
    <row r="314" spans="1:21" ht="13.5" thickBot="1" x14ac:dyDescent="0.25">
      <c r="A314" s="149" t="s">
        <v>25</v>
      </c>
      <c r="B314" s="65">
        <f t="shared" ref="B314:G314" si="225">B311+B312+B313</f>
        <v>814.06899999999996</v>
      </c>
      <c r="C314" s="66">
        <f t="shared" si="225"/>
        <v>947.67000000000007</v>
      </c>
      <c r="D314" s="66">
        <f t="shared" si="225"/>
        <v>997.05899999999997</v>
      </c>
      <c r="E314" s="67">
        <f t="shared" si="225"/>
        <v>1146.847</v>
      </c>
      <c r="F314" s="66">
        <f t="shared" si="225"/>
        <v>1197.2559999999999</v>
      </c>
      <c r="G314" s="66">
        <f t="shared" si="225"/>
        <v>1352.1410000000001</v>
      </c>
      <c r="H314" s="35">
        <f t="shared" si="222"/>
        <v>0.10680765187893811</v>
      </c>
      <c r="I314" s="150">
        <f t="shared" ref="I314" si="226">I311+I312+I313</f>
        <v>997.05899999999997</v>
      </c>
      <c r="J314" s="65">
        <f>J311+J312+J313</f>
        <v>1146.847</v>
      </c>
      <c r="K314" s="66">
        <f>K311+K312+K313</f>
        <v>1223.3924392906965</v>
      </c>
      <c r="L314" s="66">
        <f>L311+L312+L313</f>
        <v>1275.5163272778216</v>
      </c>
      <c r="M314" s="66">
        <f>M311+M312+M313</f>
        <v>1330.7137393711694</v>
      </c>
      <c r="N314" s="35">
        <f t="shared" si="223"/>
        <v>7.4832885793954043E-2</v>
      </c>
      <c r="O314" s="66">
        <f t="shared" ref="O314:T314" si="227">O311+O312+O313</f>
        <v>1677</v>
      </c>
      <c r="P314" s="66">
        <f t="shared" si="227"/>
        <v>1744</v>
      </c>
      <c r="Q314" s="66">
        <f t="shared" si="227"/>
        <v>1796</v>
      </c>
      <c r="R314" s="66">
        <f t="shared" si="227"/>
        <v>1912.0798911151576</v>
      </c>
      <c r="S314" s="66">
        <f t="shared" si="227"/>
        <v>2029.7118963028101</v>
      </c>
      <c r="T314" s="66">
        <f t="shared" si="227"/>
        <v>2130.5642392262157</v>
      </c>
      <c r="U314" s="35">
        <f t="shared" si="224"/>
        <v>6.7112921604332507E-2</v>
      </c>
    </row>
    <row r="315" spans="1:21" ht="13.5" thickBot="1" x14ac:dyDescent="0.25">
      <c r="A315" s="149" t="s">
        <v>27</v>
      </c>
      <c r="B315" s="65">
        <f t="shared" ref="B315:G315" si="228">B310+B314</f>
        <v>10661.234000000019</v>
      </c>
      <c r="C315" s="66">
        <f t="shared" si="228"/>
        <v>11181.819000000018</v>
      </c>
      <c r="D315" s="66">
        <f t="shared" si="228"/>
        <v>12239.196</v>
      </c>
      <c r="E315" s="66">
        <f t="shared" si="228"/>
        <v>13223.57</v>
      </c>
      <c r="F315" s="66">
        <f t="shared" si="228"/>
        <v>14018.519</v>
      </c>
      <c r="G315" s="66">
        <f t="shared" si="228"/>
        <v>14516.044</v>
      </c>
      <c r="H315" s="35">
        <f t="shared" si="222"/>
        <v>6.3673060483297711E-2</v>
      </c>
      <c r="I315" s="150">
        <f t="shared" ref="I315" si="229">I310+I314</f>
        <v>12239.196</v>
      </c>
      <c r="J315" s="65">
        <f>J310+J314</f>
        <v>13223.57</v>
      </c>
      <c r="K315" s="66">
        <f>K310+K314</f>
        <v>13430.587827121308</v>
      </c>
      <c r="L315" s="66">
        <f>L310+L314</f>
        <v>14029.618071980729</v>
      </c>
      <c r="M315" s="66">
        <f>M310+M314</f>
        <v>14486.355985692966</v>
      </c>
      <c r="N315" s="35">
        <f t="shared" si="223"/>
        <v>4.3041446308197694E-2</v>
      </c>
      <c r="O315" s="66">
        <f t="shared" ref="O315:T315" si="230">O310+O314</f>
        <v>15833</v>
      </c>
      <c r="P315" s="66">
        <f t="shared" si="230"/>
        <v>16249</v>
      </c>
      <c r="Q315" s="66">
        <f t="shared" si="230"/>
        <v>16990</v>
      </c>
      <c r="R315" s="66">
        <f t="shared" si="230"/>
        <v>17733.002155676324</v>
      </c>
      <c r="S315" s="66">
        <f t="shared" si="230"/>
        <v>18282.652316406875</v>
      </c>
      <c r="T315" s="66">
        <f t="shared" si="230"/>
        <v>18740.900637700539</v>
      </c>
      <c r="U315" s="35">
        <f t="shared" si="224"/>
        <v>3.7167460884826406E-2</v>
      </c>
    </row>
    <row r="316" spans="1:21" ht="15.75" x14ac:dyDescent="0.25">
      <c r="A316" s="317"/>
      <c r="B316" s="318"/>
      <c r="C316" s="318"/>
      <c r="D316" s="318"/>
      <c r="E316" s="318"/>
      <c r="F316" s="318"/>
      <c r="G316" s="318"/>
      <c r="H316" s="318"/>
      <c r="I316" s="318"/>
      <c r="J316" s="318"/>
      <c r="K316" s="318"/>
    </row>
    <row r="317" spans="1:21" ht="15.75" x14ac:dyDescent="0.25">
      <c r="A317" s="317"/>
      <c r="B317" s="318"/>
      <c r="C317" s="318"/>
      <c r="D317" s="318"/>
      <c r="E317" s="318"/>
      <c r="F317" s="318"/>
      <c r="G317" s="318"/>
      <c r="H317" s="318"/>
      <c r="I317" s="318"/>
      <c r="J317" s="318"/>
      <c r="K317" s="318"/>
      <c r="O317" s="612"/>
      <c r="P317" s="612"/>
      <c r="Q317" s="612"/>
      <c r="R317" s="612"/>
      <c r="S317" s="612"/>
      <c r="T317" s="612"/>
      <c r="U317" s="612"/>
    </row>
    <row r="318" spans="1:21" ht="15.75" x14ac:dyDescent="0.25">
      <c r="A318" s="654" t="s">
        <v>99</v>
      </c>
      <c r="B318" s="639"/>
      <c r="C318" s="639"/>
      <c r="D318" s="639"/>
      <c r="E318" s="639"/>
      <c r="F318" s="639"/>
      <c r="G318" s="639"/>
      <c r="H318" s="639"/>
      <c r="I318" s="639"/>
      <c r="J318" s="639"/>
      <c r="K318" s="639"/>
      <c r="L318" s="639"/>
      <c r="M318" s="639"/>
    </row>
    <row r="319" spans="1:21" ht="16.5" thickBot="1" x14ac:dyDescent="0.3">
      <c r="A319" s="655" t="s">
        <v>100</v>
      </c>
      <c r="B319" s="642"/>
      <c r="C319" s="642"/>
      <c r="D319" s="642"/>
      <c r="E319" s="642"/>
      <c r="F319" s="642"/>
      <c r="G319" s="642"/>
      <c r="H319" s="642"/>
      <c r="I319" s="643"/>
      <c r="J319" s="643"/>
      <c r="K319" s="643"/>
      <c r="L319" s="643"/>
      <c r="M319" s="643"/>
    </row>
    <row r="320" spans="1:21" ht="16.5" thickBot="1" x14ac:dyDescent="0.3">
      <c r="A320" s="11"/>
      <c r="B320" s="644" t="s">
        <v>5</v>
      </c>
      <c r="C320" s="644"/>
      <c r="D320" s="644"/>
      <c r="E320" s="644"/>
      <c r="F320" s="644"/>
      <c r="G320" s="644"/>
      <c r="H320" s="645"/>
      <c r="I320" s="656" t="s">
        <v>6</v>
      </c>
      <c r="J320" s="657"/>
      <c r="K320" s="657"/>
      <c r="L320" s="657"/>
      <c r="M320" s="657"/>
      <c r="N320" s="658"/>
      <c r="O320" s="635" t="s">
        <v>7</v>
      </c>
      <c r="P320" s="636"/>
      <c r="Q320" s="636"/>
      <c r="R320" s="636"/>
      <c r="S320" s="636"/>
      <c r="T320" s="636"/>
      <c r="U320" s="637"/>
    </row>
    <row r="321" spans="1:21" ht="60.75" thickBot="1" x14ac:dyDescent="0.25">
      <c r="A321" s="220"/>
      <c r="B321" s="91">
        <v>2007</v>
      </c>
      <c r="C321" s="14">
        <v>2008</v>
      </c>
      <c r="D321" s="14">
        <v>2009</v>
      </c>
      <c r="E321" s="89">
        <v>2010</v>
      </c>
      <c r="F321" s="89">
        <v>2011</v>
      </c>
      <c r="G321" s="90">
        <v>2012</v>
      </c>
      <c r="H321" s="17" t="s">
        <v>164</v>
      </c>
      <c r="I321" s="91" t="s">
        <v>8</v>
      </c>
      <c r="J321" s="15" t="s">
        <v>9</v>
      </c>
      <c r="K321" s="15" t="s">
        <v>10</v>
      </c>
      <c r="L321" s="15" t="s">
        <v>11</v>
      </c>
      <c r="M321" s="18" t="s">
        <v>12</v>
      </c>
      <c r="N321" s="17" t="s">
        <v>13</v>
      </c>
      <c r="O321" s="91" t="s">
        <v>14</v>
      </c>
      <c r="P321" s="15" t="s">
        <v>15</v>
      </c>
      <c r="Q321" s="15" t="s">
        <v>16</v>
      </c>
      <c r="R321" s="15" t="s">
        <v>17</v>
      </c>
      <c r="S321" s="15" t="s">
        <v>18</v>
      </c>
      <c r="T321" s="18" t="s">
        <v>19</v>
      </c>
      <c r="U321" s="17" t="s">
        <v>163</v>
      </c>
    </row>
    <row r="322" spans="1:21" ht="12.75" x14ac:dyDescent="0.2">
      <c r="A322" s="151" t="s">
        <v>45</v>
      </c>
      <c r="B322" s="221">
        <v>3821.4010000000139</v>
      </c>
      <c r="C322" s="216">
        <v>3966.6210000000092</v>
      </c>
      <c r="D322" s="217">
        <v>4308.7370000000128</v>
      </c>
      <c r="E322" s="557">
        <v>4927.7889999999998</v>
      </c>
      <c r="F322" s="235">
        <v>5229.0749999999998</v>
      </c>
      <c r="G322" s="76">
        <v>5306.8360000000002</v>
      </c>
      <c r="H322" s="45">
        <f t="shared" ref="H322:H326" si="231">RATE(5,,-B322,G322)</f>
        <v>6.788038830391821E-2</v>
      </c>
      <c r="I322" s="217">
        <v>4308.7370000000128</v>
      </c>
      <c r="J322" s="557">
        <v>4927.7889999999998</v>
      </c>
      <c r="K322" s="369">
        <v>4957</v>
      </c>
      <c r="L322" s="279">
        <v>5222</v>
      </c>
      <c r="M322" s="369">
        <v>5439</v>
      </c>
      <c r="N322" s="145">
        <f t="shared" ref="N322:N326" si="232">RATE(4,,-I322,M322)</f>
        <v>5.9966813566979395E-2</v>
      </c>
      <c r="O322" s="97">
        <v>5745</v>
      </c>
      <c r="P322" s="97">
        <v>5890</v>
      </c>
      <c r="Q322" s="97">
        <v>6199</v>
      </c>
      <c r="R322" s="97">
        <v>6512</v>
      </c>
      <c r="S322" s="97">
        <v>6754</v>
      </c>
      <c r="T322" s="28">
        <v>6965</v>
      </c>
      <c r="U322" s="45">
        <f>RATE(7,,-G322,T322)</f>
        <v>3.960737226765132E-2</v>
      </c>
    </row>
    <row r="323" spans="1:21" ht="12.75" x14ac:dyDescent="0.2">
      <c r="A323" s="160" t="s">
        <v>46</v>
      </c>
      <c r="B323" s="222">
        <v>2528.3620000000069</v>
      </c>
      <c r="C323" s="74">
        <v>2775.7070000000049</v>
      </c>
      <c r="D323" s="155">
        <v>2899.2260000000038</v>
      </c>
      <c r="E323" s="558">
        <v>3758.0590000000002</v>
      </c>
      <c r="F323" s="399">
        <v>4073.1010000000001</v>
      </c>
      <c r="G323" s="164">
        <v>4309.3519999999999</v>
      </c>
      <c r="H323" s="54">
        <f t="shared" si="231"/>
        <v>0.11253720423694911</v>
      </c>
      <c r="I323" s="155">
        <v>2899.2260000000038</v>
      </c>
      <c r="J323" s="558">
        <v>3758.0590000000002</v>
      </c>
      <c r="K323" s="367">
        <v>4597</v>
      </c>
      <c r="L323" s="281">
        <v>4762</v>
      </c>
      <c r="M323" s="367">
        <v>4872</v>
      </c>
      <c r="N323" s="54">
        <f t="shared" si="232"/>
        <v>0.13856099663010824</v>
      </c>
      <c r="O323" s="168">
        <v>4618</v>
      </c>
      <c r="P323" s="288">
        <v>4778</v>
      </c>
      <c r="Q323" s="288">
        <v>5075</v>
      </c>
      <c r="R323" s="288">
        <v>5377</v>
      </c>
      <c r="S323" s="288">
        <v>5620</v>
      </c>
      <c r="T323" s="358">
        <v>5836</v>
      </c>
      <c r="U323" s="302">
        <f t="shared" ref="U323:U326" si="233">RATE(7,,-G323,T323)</f>
        <v>4.4274706517798385E-2</v>
      </c>
    </row>
    <row r="324" spans="1:21" ht="12.75" x14ac:dyDescent="0.2">
      <c r="A324" s="160" t="s">
        <v>47</v>
      </c>
      <c r="B324" s="161">
        <v>744.28499999999997</v>
      </c>
      <c r="C324" s="162">
        <v>739.93900000000019</v>
      </c>
      <c r="D324" s="163">
        <v>930.52100000000121</v>
      </c>
      <c r="E324" s="558">
        <v>954.678</v>
      </c>
      <c r="F324" s="399">
        <v>990.95699999999999</v>
      </c>
      <c r="G324" s="164">
        <v>1011.874</v>
      </c>
      <c r="H324" s="54">
        <f t="shared" si="231"/>
        <v>6.3352934899669505E-2</v>
      </c>
      <c r="I324" s="163">
        <v>930.52100000000121</v>
      </c>
      <c r="J324" s="558">
        <v>954.678</v>
      </c>
      <c r="K324" s="359">
        <v>1267</v>
      </c>
      <c r="L324" s="225">
        <v>1296</v>
      </c>
      <c r="M324" s="359">
        <v>1310</v>
      </c>
      <c r="N324" s="54">
        <f t="shared" si="232"/>
        <v>8.9271847250343622E-2</v>
      </c>
      <c r="O324" s="168">
        <v>1111</v>
      </c>
      <c r="P324" s="288">
        <v>1136</v>
      </c>
      <c r="Q324" s="288">
        <v>1165</v>
      </c>
      <c r="R324" s="288">
        <v>1194</v>
      </c>
      <c r="S324" s="288">
        <v>1215</v>
      </c>
      <c r="T324" s="57">
        <v>1231</v>
      </c>
      <c r="U324" s="54">
        <f t="shared" si="233"/>
        <v>2.8399032591953439E-2</v>
      </c>
    </row>
    <row r="325" spans="1:21" ht="13.5" thickBot="1" x14ac:dyDescent="0.25">
      <c r="A325" s="151" t="s">
        <v>48</v>
      </c>
      <c r="B325" s="140">
        <v>3567.1859999999979</v>
      </c>
      <c r="C325" s="141">
        <v>3699.5520000000029</v>
      </c>
      <c r="D325" s="75">
        <v>4100.7119999999995</v>
      </c>
      <c r="E325" s="559">
        <v>3583.0439999999999</v>
      </c>
      <c r="F325" s="347">
        <v>3725.386</v>
      </c>
      <c r="G325" s="76">
        <v>3887.982</v>
      </c>
      <c r="H325" s="61">
        <f t="shared" si="231"/>
        <v>1.7371806252431243E-2</v>
      </c>
      <c r="I325" s="75">
        <v>4100.7119999999995</v>
      </c>
      <c r="J325" s="559">
        <v>3583.0439999999999</v>
      </c>
      <c r="K325" s="367">
        <v>2609</v>
      </c>
      <c r="L325" s="281">
        <v>2750</v>
      </c>
      <c r="M325" s="367">
        <v>2865</v>
      </c>
      <c r="N325" s="61">
        <f t="shared" si="232"/>
        <v>-8.5747115351897343E-2</v>
      </c>
      <c r="O325" s="97">
        <v>4359</v>
      </c>
      <c r="P325" s="97">
        <v>4445</v>
      </c>
      <c r="Q325" s="97">
        <v>4551</v>
      </c>
      <c r="R325" s="97">
        <v>4650</v>
      </c>
      <c r="S325" s="97">
        <v>4694</v>
      </c>
      <c r="T325" s="28">
        <v>4709</v>
      </c>
      <c r="U325" s="61">
        <f t="shared" si="233"/>
        <v>2.7747311223438431E-2</v>
      </c>
    </row>
    <row r="326" spans="1:21" ht="13.5" thickBot="1" x14ac:dyDescent="0.25">
      <c r="A326" s="149" t="s">
        <v>49</v>
      </c>
      <c r="B326" s="65">
        <f t="shared" ref="B326:I326" si="234">SUM(B322:B325)</f>
        <v>10661.234000000019</v>
      </c>
      <c r="C326" s="66">
        <f t="shared" si="234"/>
        <v>11181.819000000018</v>
      </c>
      <c r="D326" s="66">
        <f t="shared" si="234"/>
        <v>12239.196000000018</v>
      </c>
      <c r="E326" s="67">
        <f t="shared" si="234"/>
        <v>13223.57</v>
      </c>
      <c r="F326" s="67">
        <f t="shared" si="234"/>
        <v>14018.519</v>
      </c>
      <c r="G326" s="67">
        <f t="shared" si="234"/>
        <v>14516.044</v>
      </c>
      <c r="H326" s="35">
        <f t="shared" si="231"/>
        <v>6.3673060483297711E-2</v>
      </c>
      <c r="I326" s="67">
        <f t="shared" si="234"/>
        <v>12239.196000000018</v>
      </c>
      <c r="J326" s="240">
        <f>SUM(J322:J325)</f>
        <v>13223.57</v>
      </c>
      <c r="K326" s="64">
        <f>SUM(K322:K325)</f>
        <v>13430</v>
      </c>
      <c r="L326" s="64">
        <f>SUM(L322:L325)</f>
        <v>14030</v>
      </c>
      <c r="M326" s="64">
        <f>SUM(M322:M325)</f>
        <v>14486</v>
      </c>
      <c r="N326" s="35">
        <f t="shared" si="232"/>
        <v>4.3035038360364597E-2</v>
      </c>
      <c r="O326" s="67">
        <f t="shared" ref="O326:T326" si="235">SUM(O322:O325)</f>
        <v>15833</v>
      </c>
      <c r="P326" s="64">
        <f t="shared" si="235"/>
        <v>16249</v>
      </c>
      <c r="Q326" s="64">
        <f t="shared" si="235"/>
        <v>16990</v>
      </c>
      <c r="R326" s="64">
        <f t="shared" si="235"/>
        <v>17733</v>
      </c>
      <c r="S326" s="64">
        <f t="shared" si="235"/>
        <v>18283</v>
      </c>
      <c r="T326" s="196">
        <f t="shared" si="235"/>
        <v>18741</v>
      </c>
      <c r="U326" s="35">
        <f t="shared" si="233"/>
        <v>3.7168246447847483E-2</v>
      </c>
    </row>
    <row r="327" spans="1:21" ht="15.75" x14ac:dyDescent="0.25">
      <c r="A327" s="317"/>
      <c r="B327" s="318"/>
      <c r="C327" s="318"/>
      <c r="D327" s="318"/>
      <c r="E327" s="318"/>
      <c r="F327" s="318"/>
      <c r="G327" s="318"/>
      <c r="H327" s="318"/>
      <c r="I327" s="318"/>
      <c r="J327" s="318"/>
      <c r="K327" s="318"/>
    </row>
    <row r="328" spans="1:21" ht="15.75" x14ac:dyDescent="0.25">
      <c r="A328" s="317"/>
      <c r="B328" s="318"/>
      <c r="C328" s="318"/>
      <c r="D328" s="318"/>
      <c r="E328" s="318"/>
      <c r="F328" s="318"/>
      <c r="G328" s="318"/>
      <c r="H328" s="318"/>
      <c r="I328" s="318"/>
      <c r="J328" s="318"/>
      <c r="K328" s="318"/>
    </row>
    <row r="329" spans="1:21" ht="15.75" x14ac:dyDescent="0.25">
      <c r="A329" s="654" t="s">
        <v>101</v>
      </c>
      <c r="B329" s="639"/>
      <c r="C329" s="639"/>
      <c r="D329" s="639"/>
      <c r="E329" s="639"/>
      <c r="F329" s="639"/>
      <c r="G329" s="639"/>
      <c r="H329" s="639"/>
      <c r="I329" s="639"/>
      <c r="J329" s="639"/>
      <c r="K329" s="639"/>
      <c r="L329" s="639"/>
      <c r="M329" s="639"/>
      <c r="O329" s="300"/>
    </row>
    <row r="330" spans="1:21" ht="16.5" thickBot="1" x14ac:dyDescent="0.3">
      <c r="A330" s="655" t="s">
        <v>102</v>
      </c>
      <c r="B330" s="642"/>
      <c r="C330" s="642"/>
      <c r="D330" s="642"/>
      <c r="E330" s="642"/>
      <c r="F330" s="642"/>
      <c r="G330" s="642"/>
      <c r="H330" s="642"/>
      <c r="I330" s="643"/>
      <c r="J330" s="643"/>
      <c r="K330" s="643"/>
      <c r="L330" s="643"/>
      <c r="M330" s="643"/>
    </row>
    <row r="331" spans="1:21" ht="16.5" thickBot="1" x14ac:dyDescent="0.3">
      <c r="A331" s="11"/>
      <c r="B331" s="644" t="s">
        <v>5</v>
      </c>
      <c r="C331" s="644"/>
      <c r="D331" s="644"/>
      <c r="E331" s="644"/>
      <c r="F331" s="644"/>
      <c r="G331" s="644"/>
      <c r="H331" s="645"/>
      <c r="I331" s="656" t="s">
        <v>6</v>
      </c>
      <c r="J331" s="657"/>
      <c r="K331" s="657"/>
      <c r="L331" s="657"/>
      <c r="M331" s="657"/>
      <c r="N331" s="658"/>
      <c r="O331" s="635" t="s">
        <v>7</v>
      </c>
      <c r="P331" s="636"/>
      <c r="Q331" s="636"/>
      <c r="R331" s="636"/>
      <c r="S331" s="636"/>
      <c r="T331" s="636"/>
      <c r="U331" s="637"/>
    </row>
    <row r="332" spans="1:21" ht="60.75" thickBot="1" x14ac:dyDescent="0.25">
      <c r="A332" s="12"/>
      <c r="B332" s="545">
        <v>2007</v>
      </c>
      <c r="C332" s="13">
        <v>2008</v>
      </c>
      <c r="D332" s="14">
        <v>2009</v>
      </c>
      <c r="E332" s="89">
        <v>2010</v>
      </c>
      <c r="F332" s="89">
        <v>2011</v>
      </c>
      <c r="G332" s="90">
        <v>2012</v>
      </c>
      <c r="H332" s="17" t="s">
        <v>164</v>
      </c>
      <c r="I332" s="91" t="s">
        <v>8</v>
      </c>
      <c r="J332" s="15" t="s">
        <v>9</v>
      </c>
      <c r="K332" s="15" t="s">
        <v>10</v>
      </c>
      <c r="L332" s="15" t="s">
        <v>11</v>
      </c>
      <c r="M332" s="18" t="s">
        <v>12</v>
      </c>
      <c r="N332" s="17" t="s">
        <v>13</v>
      </c>
      <c r="O332" s="91" t="s">
        <v>14</v>
      </c>
      <c r="P332" s="15" t="s">
        <v>15</v>
      </c>
      <c r="Q332" s="15" t="s">
        <v>16</v>
      </c>
      <c r="R332" s="15" t="s">
        <v>17</v>
      </c>
      <c r="S332" s="15" t="s">
        <v>18</v>
      </c>
      <c r="T332" s="18" t="s">
        <v>19</v>
      </c>
      <c r="U332" s="17" t="s">
        <v>163</v>
      </c>
    </row>
    <row r="333" spans="1:21" ht="13.5" thickBot="1" x14ac:dyDescent="0.25">
      <c r="A333" s="149" t="s">
        <v>21</v>
      </c>
      <c r="B333" s="330">
        <v>1683.0740000000033</v>
      </c>
      <c r="C333" s="320">
        <v>756.16799999999625</v>
      </c>
      <c r="D333" s="321">
        <v>988.999999999995</v>
      </c>
      <c r="E333" s="321">
        <v>795.21699999999998</v>
      </c>
      <c r="F333" s="343">
        <v>711.84100000000001</v>
      </c>
      <c r="G333" s="322">
        <f>384.295+64.462+112.75</f>
        <v>561.50700000000006</v>
      </c>
      <c r="H333" s="35">
        <f t="shared" ref="H333:H338" si="236">RATE(5,,-B333,G333)</f>
        <v>-0.19712045645296655</v>
      </c>
      <c r="I333" s="321">
        <v>988.999999999995</v>
      </c>
      <c r="J333" s="321">
        <v>795.21699999999998</v>
      </c>
      <c r="K333" s="70">
        <v>855</v>
      </c>
      <c r="L333" s="70">
        <v>842</v>
      </c>
      <c r="M333" s="370">
        <v>840</v>
      </c>
      <c r="N333" s="35">
        <f t="shared" ref="N333:N338" si="237">RATE(4,,-I333,M333)</f>
        <v>-4.0001070808440627E-2</v>
      </c>
      <c r="O333" s="324">
        <v>229.25662614469135</v>
      </c>
      <c r="P333" s="324">
        <v>157.17347731134268</v>
      </c>
      <c r="Q333" s="324">
        <v>77.404558240594895</v>
      </c>
      <c r="R333" s="324">
        <v>74.295721812700293</v>
      </c>
      <c r="S333" s="324">
        <v>70.388991711984616</v>
      </c>
      <c r="T333" s="324">
        <v>67.605694898922707</v>
      </c>
      <c r="U333" s="35">
        <f t="shared" ref="U333:U338" si="238">RATE(7,,-G333,T333)</f>
        <v>-0.26097154909438081</v>
      </c>
    </row>
    <row r="334" spans="1:21" ht="12.75" x14ac:dyDescent="0.2">
      <c r="A334" s="151" t="s">
        <v>22</v>
      </c>
      <c r="B334" s="152">
        <v>74.965999999999994</v>
      </c>
      <c r="C334" s="153">
        <v>134.46</v>
      </c>
      <c r="D334" s="154">
        <v>213.6</v>
      </c>
      <c r="E334" s="154">
        <v>147.70599999999999</v>
      </c>
      <c r="F334" s="560">
        <v>78.983999999999995</v>
      </c>
      <c r="G334" s="371">
        <v>93.697999999999993</v>
      </c>
      <c r="H334" s="145">
        <f t="shared" si="236"/>
        <v>4.5618350492030557E-2</v>
      </c>
      <c r="I334" s="154">
        <v>213.6</v>
      </c>
      <c r="J334" s="154">
        <v>147.70599999999999</v>
      </c>
      <c r="K334" s="301">
        <v>146</v>
      </c>
      <c r="L334" s="301">
        <v>142</v>
      </c>
      <c r="M334" s="301">
        <v>140</v>
      </c>
      <c r="N334" s="156">
        <f t="shared" si="237"/>
        <v>-0.10022961061946797</v>
      </c>
      <c r="O334" s="48">
        <v>33.354428596182849</v>
      </c>
      <c r="P334" s="48">
        <v>35.459250251444452</v>
      </c>
      <c r="Q334" s="48">
        <v>37.611415583934715</v>
      </c>
      <c r="R334" s="48">
        <v>38.08083160262926</v>
      </c>
      <c r="S334" s="48">
        <v>38.556106252146009</v>
      </c>
      <c r="T334" s="48">
        <v>39.037312652177825</v>
      </c>
      <c r="U334" s="145">
        <f t="shared" si="238"/>
        <v>-0.11757355830852291</v>
      </c>
    </row>
    <row r="335" spans="1:21" ht="12.75" x14ac:dyDescent="0.2">
      <c r="A335" s="160" t="s">
        <v>23</v>
      </c>
      <c r="B335" s="161">
        <v>0</v>
      </c>
      <c r="C335" s="162">
        <v>0</v>
      </c>
      <c r="D335" s="163">
        <v>0</v>
      </c>
      <c r="E335" s="163">
        <v>0</v>
      </c>
      <c r="F335" s="399">
        <v>0</v>
      </c>
      <c r="G335" s="164">
        <f>0.633</f>
        <v>0.63300000000000001</v>
      </c>
      <c r="H335" s="54">
        <v>0</v>
      </c>
      <c r="I335" s="163">
        <v>0</v>
      </c>
      <c r="J335" s="163">
        <v>0</v>
      </c>
      <c r="K335" s="166">
        <v>0</v>
      </c>
      <c r="L335" s="58">
        <v>0</v>
      </c>
      <c r="M335" s="166">
        <v>0</v>
      </c>
      <c r="N335" s="54">
        <v>0</v>
      </c>
      <c r="O335" s="58">
        <v>1.1255539156904344</v>
      </c>
      <c r="P335" s="58">
        <v>0.75973439548666211</v>
      </c>
      <c r="Q335" s="58">
        <v>0</v>
      </c>
      <c r="R335" s="58">
        <v>0</v>
      </c>
      <c r="S335" s="58">
        <v>0</v>
      </c>
      <c r="T335" s="58">
        <v>0</v>
      </c>
      <c r="U335" s="54">
        <f t="shared" si="238"/>
        <v>-0.99999911486961435</v>
      </c>
    </row>
    <row r="336" spans="1:21" ht="13.5" thickBot="1" x14ac:dyDescent="0.25">
      <c r="A336" s="151" t="s">
        <v>24</v>
      </c>
      <c r="B336" s="140">
        <v>0</v>
      </c>
      <c r="C336" s="141">
        <v>0</v>
      </c>
      <c r="D336" s="75">
        <v>0</v>
      </c>
      <c r="E336" s="75">
        <v>0</v>
      </c>
      <c r="F336" s="347">
        <v>0</v>
      </c>
      <c r="G336" s="372">
        <v>0</v>
      </c>
      <c r="H336" s="61">
        <v>0</v>
      </c>
      <c r="I336" s="75">
        <v>0</v>
      </c>
      <c r="J336" s="75">
        <v>0</v>
      </c>
      <c r="K336" s="158">
        <v>0</v>
      </c>
      <c r="L336" s="48">
        <v>0</v>
      </c>
      <c r="M336" s="158">
        <v>0</v>
      </c>
      <c r="N336" s="61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302">
        <v>0</v>
      </c>
    </row>
    <row r="337" spans="1:21" ht="13.5" thickBot="1" x14ac:dyDescent="0.25">
      <c r="A337" s="149" t="s">
        <v>25</v>
      </c>
      <c r="B337" s="64">
        <f t="shared" ref="B337:G337" si="239">B334+B335+B336</f>
        <v>74.965999999999994</v>
      </c>
      <c r="C337" s="66">
        <f t="shared" si="239"/>
        <v>134.46</v>
      </c>
      <c r="D337" s="66">
        <f t="shared" si="239"/>
        <v>213.6</v>
      </c>
      <c r="E337" s="67">
        <f t="shared" si="239"/>
        <v>147.70599999999999</v>
      </c>
      <c r="F337" s="64">
        <f t="shared" si="239"/>
        <v>78.983999999999995</v>
      </c>
      <c r="G337" s="196">
        <f t="shared" si="239"/>
        <v>94.330999999999989</v>
      </c>
      <c r="H337" s="35">
        <f t="shared" si="236"/>
        <v>4.7027334768747354E-2</v>
      </c>
      <c r="I337" s="67">
        <f t="shared" ref="I337" si="240">I334+I335+I336</f>
        <v>213.6</v>
      </c>
      <c r="J337" s="64">
        <f>J334+J335+J336</f>
        <v>147.70599999999999</v>
      </c>
      <c r="K337" s="67">
        <f>K334+K335+K336</f>
        <v>146</v>
      </c>
      <c r="L337" s="67">
        <f>L334+L335+L336</f>
        <v>142</v>
      </c>
      <c r="M337" s="65">
        <f>M334+M335+M336</f>
        <v>140</v>
      </c>
      <c r="N337" s="25">
        <f t="shared" si="237"/>
        <v>-0.10022961061946797</v>
      </c>
      <c r="O337" s="66">
        <f>SUM(O334:O336)</f>
        <v>34.479982511873281</v>
      </c>
      <c r="P337" s="66">
        <f t="shared" ref="P337:T337" si="241">SUM(P334:P336)</f>
        <v>36.218984646931112</v>
      </c>
      <c r="Q337" s="66">
        <f t="shared" si="241"/>
        <v>37.611415583934715</v>
      </c>
      <c r="R337" s="66">
        <f t="shared" si="241"/>
        <v>38.08083160262926</v>
      </c>
      <c r="S337" s="66">
        <f t="shared" si="241"/>
        <v>38.556106252146009</v>
      </c>
      <c r="T337" s="66">
        <f t="shared" si="241"/>
        <v>39.037312652177825</v>
      </c>
      <c r="U337" s="35">
        <f t="shared" si="238"/>
        <v>-0.11842192211954002</v>
      </c>
    </row>
    <row r="338" spans="1:21" ht="13.5" thickBot="1" x14ac:dyDescent="0.25">
      <c r="A338" s="149" t="s">
        <v>27</v>
      </c>
      <c r="B338" s="64">
        <f t="shared" ref="B338:G338" si="242">B333+B337</f>
        <v>1758.0400000000031</v>
      </c>
      <c r="C338" s="66">
        <f t="shared" si="242"/>
        <v>890.62799999999629</v>
      </c>
      <c r="D338" s="66">
        <f t="shared" si="242"/>
        <v>1202.5999999999949</v>
      </c>
      <c r="E338" s="67">
        <f t="shared" si="242"/>
        <v>942.923</v>
      </c>
      <c r="F338" s="64">
        <f t="shared" si="242"/>
        <v>790.82500000000005</v>
      </c>
      <c r="G338" s="196">
        <f t="shared" si="242"/>
        <v>655.83800000000008</v>
      </c>
      <c r="H338" s="35">
        <f t="shared" si="236"/>
        <v>-0.17898032470271807</v>
      </c>
      <c r="I338" s="67">
        <f t="shared" ref="I338" si="243">I333+I337</f>
        <v>1202.5999999999949</v>
      </c>
      <c r="J338" s="64">
        <f>J333+J337</f>
        <v>942.923</v>
      </c>
      <c r="K338" s="67">
        <f>K333+K337</f>
        <v>1001</v>
      </c>
      <c r="L338" s="67">
        <f>L333+L337</f>
        <v>984</v>
      </c>
      <c r="M338" s="65">
        <f>M333+M337</f>
        <v>980</v>
      </c>
      <c r="N338" s="35">
        <f t="shared" si="237"/>
        <v>-4.9884902758535382E-2</v>
      </c>
      <c r="O338" s="66">
        <f>SUM(O333,O337)</f>
        <v>263.73660865656461</v>
      </c>
      <c r="P338" s="66">
        <f t="shared" ref="P338:T338" si="244">SUM(P333,P337)</f>
        <v>193.3924619582738</v>
      </c>
      <c r="Q338" s="66">
        <f t="shared" si="244"/>
        <v>115.01597382452961</v>
      </c>
      <c r="R338" s="66">
        <f t="shared" si="244"/>
        <v>112.37655341532955</v>
      </c>
      <c r="S338" s="66">
        <f t="shared" si="244"/>
        <v>108.94509796413062</v>
      </c>
      <c r="T338" s="66">
        <f t="shared" si="244"/>
        <v>106.64300755110054</v>
      </c>
      <c r="U338" s="35">
        <f t="shared" si="238"/>
        <v>-0.22855473914164973</v>
      </c>
    </row>
    <row r="339" spans="1:21" s="300" customFormat="1" ht="11.25" x14ac:dyDescent="0.2">
      <c r="A339" s="373"/>
      <c r="E339" s="374"/>
      <c r="F339" s="374"/>
      <c r="G339" s="374"/>
    </row>
    <row r="340" spans="1:21" s="300" customFormat="1" ht="11.25" x14ac:dyDescent="0.2">
      <c r="A340" s="373"/>
      <c r="E340" s="374"/>
      <c r="F340" s="374"/>
      <c r="G340" s="374"/>
    </row>
    <row r="341" spans="1:21" ht="15.75" x14ac:dyDescent="0.25">
      <c r="A341" s="654" t="s">
        <v>103</v>
      </c>
      <c r="B341" s="639"/>
      <c r="C341" s="639"/>
      <c r="D341" s="639"/>
      <c r="E341" s="639"/>
      <c r="F341" s="639"/>
      <c r="G341" s="639"/>
      <c r="H341" s="639"/>
      <c r="I341" s="639"/>
      <c r="J341" s="639"/>
      <c r="K341" s="639"/>
      <c r="L341" s="639"/>
      <c r="M341" s="639"/>
    </row>
    <row r="342" spans="1:21" ht="16.5" thickBot="1" x14ac:dyDescent="0.3">
      <c r="A342" s="655" t="s">
        <v>104</v>
      </c>
      <c r="B342" s="642"/>
      <c r="C342" s="642"/>
      <c r="D342" s="642"/>
      <c r="E342" s="642"/>
      <c r="F342" s="642"/>
      <c r="G342" s="642"/>
      <c r="H342" s="642"/>
      <c r="I342" s="643"/>
      <c r="J342" s="643"/>
      <c r="K342" s="643"/>
      <c r="L342" s="643"/>
      <c r="M342" s="643"/>
    </row>
    <row r="343" spans="1:21" ht="16.5" thickBot="1" x14ac:dyDescent="0.3">
      <c r="A343" s="11"/>
      <c r="B343" s="644" t="s">
        <v>5</v>
      </c>
      <c r="C343" s="644"/>
      <c r="D343" s="644"/>
      <c r="E343" s="644"/>
      <c r="F343" s="644"/>
      <c r="G343" s="644"/>
      <c r="H343" s="645"/>
      <c r="I343" s="656" t="s">
        <v>6</v>
      </c>
      <c r="J343" s="657"/>
      <c r="K343" s="657"/>
      <c r="L343" s="657"/>
      <c r="M343" s="657"/>
      <c r="N343" s="658"/>
      <c r="O343" s="635" t="s">
        <v>7</v>
      </c>
      <c r="P343" s="636"/>
      <c r="Q343" s="636"/>
      <c r="R343" s="636"/>
      <c r="S343" s="636"/>
      <c r="T343" s="636"/>
      <c r="U343" s="637"/>
    </row>
    <row r="344" spans="1:21" ht="60.75" thickBot="1" x14ac:dyDescent="0.25">
      <c r="A344" s="220"/>
      <c r="B344" s="91">
        <v>2007</v>
      </c>
      <c r="C344" s="14">
        <v>2008</v>
      </c>
      <c r="D344" s="14">
        <v>2009</v>
      </c>
      <c r="E344" s="89">
        <v>2010</v>
      </c>
      <c r="F344" s="89">
        <v>2011</v>
      </c>
      <c r="G344" s="90">
        <v>2012</v>
      </c>
      <c r="H344" s="17" t="s">
        <v>164</v>
      </c>
      <c r="I344" s="91" t="s">
        <v>8</v>
      </c>
      <c r="J344" s="15" t="s">
        <v>9</v>
      </c>
      <c r="K344" s="15" t="s">
        <v>10</v>
      </c>
      <c r="L344" s="15" t="s">
        <v>11</v>
      </c>
      <c r="M344" s="18" t="s">
        <v>12</v>
      </c>
      <c r="N344" s="17" t="s">
        <v>13</v>
      </c>
      <c r="O344" s="91" t="s">
        <v>14</v>
      </c>
      <c r="P344" s="15" t="s">
        <v>15</v>
      </c>
      <c r="Q344" s="15" t="s">
        <v>16</v>
      </c>
      <c r="R344" s="15" t="s">
        <v>17</v>
      </c>
      <c r="S344" s="15" t="s">
        <v>18</v>
      </c>
      <c r="T344" s="18" t="s">
        <v>19</v>
      </c>
      <c r="U344" s="17" t="s">
        <v>163</v>
      </c>
    </row>
    <row r="345" spans="1:21" ht="12.75" x14ac:dyDescent="0.2">
      <c r="A345" s="151" t="s">
        <v>45</v>
      </c>
      <c r="B345" s="375">
        <v>10.45</v>
      </c>
      <c r="C345" s="376">
        <v>25.951000000000004</v>
      </c>
      <c r="D345" s="377">
        <v>20.149999999999999</v>
      </c>
      <c r="E345" s="377">
        <v>19.05</v>
      </c>
      <c r="F345" s="386">
        <v>105.55</v>
      </c>
      <c r="G345" s="378">
        <v>146.333</v>
      </c>
      <c r="H345" s="133">
        <f t="shared" ref="H345:H349" si="245">RATE(5,,-B345,G345)</f>
        <v>0.69529467218231111</v>
      </c>
      <c r="I345" s="377">
        <v>20.149999999999999</v>
      </c>
      <c r="J345" s="377">
        <v>19.05</v>
      </c>
      <c r="K345" s="369">
        <v>32</v>
      </c>
      <c r="L345" s="279">
        <v>33</v>
      </c>
      <c r="M345" s="369">
        <v>34</v>
      </c>
      <c r="N345" s="156">
        <f t="shared" ref="N345:N349" si="246">RATE(4,,-I345,M345)</f>
        <v>0.13972734079218616</v>
      </c>
      <c r="O345" s="97">
        <v>80</v>
      </c>
      <c r="P345" s="97">
        <v>92</v>
      </c>
      <c r="Q345" s="97">
        <v>66</v>
      </c>
      <c r="R345" s="97">
        <v>65</v>
      </c>
      <c r="S345" s="97">
        <v>62.777955040081565</v>
      </c>
      <c r="T345" s="97">
        <v>61</v>
      </c>
      <c r="U345" s="45">
        <f>RATE(7,,-G345,T345)</f>
        <v>-0.117504481967091</v>
      </c>
    </row>
    <row r="346" spans="1:21" ht="12.75" x14ac:dyDescent="0.2">
      <c r="A346" s="160" t="s">
        <v>46</v>
      </c>
      <c r="B346" s="379">
        <v>1.7489999999999999</v>
      </c>
      <c r="C346" s="42">
        <v>0.96200000000000008</v>
      </c>
      <c r="D346" s="43">
        <v>2.7080000000000002</v>
      </c>
      <c r="E346" s="43">
        <v>0.80600000000000005</v>
      </c>
      <c r="F346" s="400">
        <v>0.78400000000000003</v>
      </c>
      <c r="G346" s="44">
        <v>0.39800000000000002</v>
      </c>
      <c r="H346" s="156">
        <f t="shared" si="245"/>
        <v>-0.25626425890758797</v>
      </c>
      <c r="I346" s="43">
        <v>2.7080000000000002</v>
      </c>
      <c r="J346" s="43">
        <v>0.80600000000000005</v>
      </c>
      <c r="K346" s="367">
        <v>1</v>
      </c>
      <c r="L346" s="281">
        <v>1</v>
      </c>
      <c r="M346" s="367">
        <v>1</v>
      </c>
      <c r="N346" s="54">
        <f t="shared" si="246"/>
        <v>-0.22046102268290929</v>
      </c>
      <c r="O346" s="168">
        <v>1</v>
      </c>
      <c r="P346" s="288">
        <v>1</v>
      </c>
      <c r="Q346" s="288">
        <v>0</v>
      </c>
      <c r="R346" s="288">
        <v>0</v>
      </c>
      <c r="S346" s="288">
        <v>0</v>
      </c>
      <c r="T346" s="358">
        <v>0</v>
      </c>
      <c r="U346" s="302">
        <f t="shared" ref="U346:U349" si="247">RATE(7,,-G346,T346)</f>
        <v>-0.99999911486961435</v>
      </c>
    </row>
    <row r="347" spans="1:21" ht="12.75" x14ac:dyDescent="0.2">
      <c r="A347" s="160" t="s">
        <v>47</v>
      </c>
      <c r="B347" s="203">
        <v>1742.3610000000028</v>
      </c>
      <c r="C347" s="52">
        <v>863.71499999999594</v>
      </c>
      <c r="D347" s="50">
        <v>1179.741999999995</v>
      </c>
      <c r="E347" s="50">
        <v>923.06700000000001</v>
      </c>
      <c r="F347" s="548">
        <v>684.49099999999999</v>
      </c>
      <c r="G347" s="53">
        <v>509.10700000000003</v>
      </c>
      <c r="H347" s="54">
        <f t="shared" si="245"/>
        <v>-0.2181306560062217</v>
      </c>
      <c r="I347" s="50">
        <v>1179.741999999995</v>
      </c>
      <c r="J347" s="50">
        <v>923.06700000000001</v>
      </c>
      <c r="K347" s="359">
        <v>968</v>
      </c>
      <c r="L347" s="225">
        <v>950</v>
      </c>
      <c r="M347" s="359">
        <v>945</v>
      </c>
      <c r="N347" s="54">
        <f t="shared" si="246"/>
        <v>-5.3956313248386838E-2</v>
      </c>
      <c r="O347" s="168">
        <v>183</v>
      </c>
      <c r="P347" s="288">
        <v>100</v>
      </c>
      <c r="Q347" s="288">
        <v>49</v>
      </c>
      <c r="R347" s="288">
        <v>47</v>
      </c>
      <c r="S347" s="288">
        <v>45.945097964133311</v>
      </c>
      <c r="T347" s="57">
        <v>46</v>
      </c>
      <c r="U347" s="54">
        <f t="shared" si="247"/>
        <v>-0.29066755776693071</v>
      </c>
    </row>
    <row r="348" spans="1:21" ht="13.5" thickBot="1" x14ac:dyDescent="0.25">
      <c r="A348" s="151" t="s">
        <v>48</v>
      </c>
      <c r="B348" s="189">
        <v>3.48</v>
      </c>
      <c r="C348" s="190">
        <v>0</v>
      </c>
      <c r="D348" s="60">
        <v>0</v>
      </c>
      <c r="E348" s="60">
        <v>0</v>
      </c>
      <c r="F348" s="396">
        <v>0</v>
      </c>
      <c r="G348" s="44">
        <v>0</v>
      </c>
      <c r="H348" s="61">
        <f t="shared" si="245"/>
        <v>-0.99999940914518248</v>
      </c>
      <c r="I348" s="60">
        <v>0</v>
      </c>
      <c r="J348" s="60">
        <v>0</v>
      </c>
      <c r="K348" s="367">
        <v>0</v>
      </c>
      <c r="L348" s="281">
        <v>0</v>
      </c>
      <c r="M348" s="367">
        <v>0</v>
      </c>
      <c r="N348" s="61">
        <v>0</v>
      </c>
      <c r="O348" s="97">
        <v>0</v>
      </c>
      <c r="P348" s="97">
        <v>0</v>
      </c>
      <c r="Q348" s="97">
        <v>0</v>
      </c>
      <c r="R348" s="97">
        <v>0</v>
      </c>
      <c r="S348" s="97">
        <v>0</v>
      </c>
      <c r="T348" s="28">
        <v>0</v>
      </c>
      <c r="U348" s="61">
        <v>0</v>
      </c>
    </row>
    <row r="349" spans="1:21" ht="13.5" thickBot="1" x14ac:dyDescent="0.25">
      <c r="A349" s="149" t="s">
        <v>49</v>
      </c>
      <c r="B349" s="380">
        <f t="shared" ref="B349:I349" si="248">SUM(B345:B348)</f>
        <v>1758.0400000000029</v>
      </c>
      <c r="C349" s="381">
        <f t="shared" si="248"/>
        <v>890.62799999999595</v>
      </c>
      <c r="D349" s="381">
        <f t="shared" si="248"/>
        <v>1202.5999999999949</v>
      </c>
      <c r="E349" s="382">
        <f t="shared" si="248"/>
        <v>942.923</v>
      </c>
      <c r="F349" s="382">
        <f t="shared" si="248"/>
        <v>790.82500000000005</v>
      </c>
      <c r="G349" s="382">
        <f t="shared" si="248"/>
        <v>655.83799999999997</v>
      </c>
      <c r="H349" s="35">
        <f t="shared" si="245"/>
        <v>-0.17898032470271805</v>
      </c>
      <c r="I349" s="382">
        <f t="shared" si="248"/>
        <v>1202.5999999999949</v>
      </c>
      <c r="J349" s="64">
        <f>SUM(J345:J348)</f>
        <v>942.923</v>
      </c>
      <c r="K349" s="64">
        <f>SUM(K345:K348)</f>
        <v>1001</v>
      </c>
      <c r="L349" s="64">
        <f>SUM(L345:L348)</f>
        <v>984</v>
      </c>
      <c r="M349" s="64">
        <f>SUM(M345:M348)</f>
        <v>980</v>
      </c>
      <c r="N349" s="35">
        <f t="shared" si="246"/>
        <v>-4.9884902758535382E-2</v>
      </c>
      <c r="O349" s="67">
        <f>SUM(O345:O348)</f>
        <v>264</v>
      </c>
      <c r="P349" s="67">
        <f t="shared" ref="P349:T349" si="249">SUM(P345:P348)</f>
        <v>193</v>
      </c>
      <c r="Q349" s="67">
        <f t="shared" si="249"/>
        <v>115</v>
      </c>
      <c r="R349" s="67">
        <f t="shared" si="249"/>
        <v>112</v>
      </c>
      <c r="S349" s="67">
        <f t="shared" si="249"/>
        <v>108.72305300421488</v>
      </c>
      <c r="T349" s="67">
        <f t="shared" si="249"/>
        <v>107</v>
      </c>
      <c r="U349" s="35">
        <f t="shared" si="247"/>
        <v>-0.22818634603317783</v>
      </c>
    </row>
    <row r="350" spans="1:21" s="300" customFormat="1" ht="11.25" x14ac:dyDescent="0.2">
      <c r="A350" s="373"/>
      <c r="E350" s="374"/>
      <c r="F350" s="374"/>
      <c r="G350" s="374"/>
    </row>
    <row r="351" spans="1:21" s="300" customFormat="1" ht="11.25" x14ac:dyDescent="0.2">
      <c r="A351" s="373"/>
      <c r="E351" s="374"/>
      <c r="F351" s="374"/>
      <c r="G351" s="374"/>
    </row>
    <row r="352" spans="1:21" ht="15.75" x14ac:dyDescent="0.25">
      <c r="A352" s="654" t="s">
        <v>105</v>
      </c>
      <c r="B352" s="639"/>
      <c r="C352" s="639"/>
      <c r="D352" s="639"/>
      <c r="E352" s="639"/>
      <c r="F352" s="639"/>
      <c r="G352" s="639"/>
      <c r="H352" s="639"/>
      <c r="I352" s="639"/>
      <c r="J352" s="639"/>
      <c r="K352" s="639"/>
      <c r="L352" s="639"/>
      <c r="M352" s="639"/>
    </row>
    <row r="353" spans="1:21" ht="16.5" thickBot="1" x14ac:dyDescent="0.3">
      <c r="A353" s="655" t="s">
        <v>106</v>
      </c>
      <c r="B353" s="642"/>
      <c r="C353" s="642"/>
      <c r="D353" s="642"/>
      <c r="E353" s="642"/>
      <c r="F353" s="642"/>
      <c r="G353" s="642"/>
      <c r="H353" s="642"/>
      <c r="I353" s="643"/>
      <c r="J353" s="643"/>
      <c r="K353" s="643"/>
      <c r="L353" s="643"/>
      <c r="M353" s="643"/>
    </row>
    <row r="354" spans="1:21" ht="16.5" thickBot="1" x14ac:dyDescent="0.3">
      <c r="A354" s="11"/>
      <c r="B354" s="644" t="s">
        <v>5</v>
      </c>
      <c r="C354" s="644"/>
      <c r="D354" s="644"/>
      <c r="E354" s="644"/>
      <c r="F354" s="644"/>
      <c r="G354" s="644"/>
      <c r="H354" s="645"/>
      <c r="I354" s="656" t="s">
        <v>6</v>
      </c>
      <c r="J354" s="657"/>
      <c r="K354" s="657"/>
      <c r="L354" s="657"/>
      <c r="M354" s="657"/>
      <c r="N354" s="658"/>
      <c r="O354" s="635" t="s">
        <v>7</v>
      </c>
      <c r="P354" s="636"/>
      <c r="Q354" s="636"/>
      <c r="R354" s="636"/>
      <c r="S354" s="636"/>
      <c r="T354" s="636"/>
      <c r="U354" s="637"/>
    </row>
    <row r="355" spans="1:21" ht="60.75" thickBot="1" x14ac:dyDescent="0.25">
      <c r="A355" s="12"/>
      <c r="B355" s="91">
        <v>2007</v>
      </c>
      <c r="C355" s="14">
        <v>2008</v>
      </c>
      <c r="D355" s="14">
        <v>2009</v>
      </c>
      <c r="E355" s="89">
        <v>2010</v>
      </c>
      <c r="F355" s="89">
        <v>2011</v>
      </c>
      <c r="G355" s="90">
        <v>2012</v>
      </c>
      <c r="H355" s="17" t="s">
        <v>164</v>
      </c>
      <c r="I355" s="91" t="s">
        <v>8</v>
      </c>
      <c r="J355" s="15" t="s">
        <v>9</v>
      </c>
      <c r="K355" s="15" t="s">
        <v>10</v>
      </c>
      <c r="L355" s="15" t="s">
        <v>11</v>
      </c>
      <c r="M355" s="18" t="s">
        <v>12</v>
      </c>
      <c r="N355" s="17" t="s">
        <v>13</v>
      </c>
      <c r="O355" s="91" t="s">
        <v>14</v>
      </c>
      <c r="P355" s="15" t="s">
        <v>15</v>
      </c>
      <c r="Q355" s="15" t="s">
        <v>16</v>
      </c>
      <c r="R355" s="15" t="s">
        <v>17</v>
      </c>
      <c r="S355" s="15" t="s">
        <v>18</v>
      </c>
      <c r="T355" s="18" t="s">
        <v>19</v>
      </c>
      <c r="U355" s="17" t="s">
        <v>163</v>
      </c>
    </row>
    <row r="356" spans="1:21" ht="13.5" thickBot="1" x14ac:dyDescent="0.25">
      <c r="A356" s="149" t="s">
        <v>21</v>
      </c>
      <c r="B356" s="32">
        <f t="shared" ref="B356:G359" si="250">B310+B333</f>
        <v>11530.239000000023</v>
      </c>
      <c r="C356" s="33">
        <f t="shared" si="250"/>
        <v>10990.317000000014</v>
      </c>
      <c r="D356" s="33">
        <f t="shared" si="250"/>
        <v>12231.136999999995</v>
      </c>
      <c r="E356" s="31">
        <f t="shared" si="250"/>
        <v>12871.94</v>
      </c>
      <c r="F356" s="383">
        <f t="shared" si="250"/>
        <v>13533.104000000001</v>
      </c>
      <c r="G356" s="34">
        <f t="shared" si="250"/>
        <v>13725.41</v>
      </c>
      <c r="H356" s="35">
        <f t="shared" ref="H356:H361" si="251">RATE(5,,-B356,G356)</f>
        <v>3.5469719850373935E-2</v>
      </c>
      <c r="I356" s="31">
        <f t="shared" ref="I356:M359" si="252">I310+I333</f>
        <v>12231.136999999995</v>
      </c>
      <c r="J356" s="383">
        <f t="shared" si="252"/>
        <v>12871.94</v>
      </c>
      <c r="K356" s="383">
        <f t="shared" si="252"/>
        <v>13062.195387830612</v>
      </c>
      <c r="L356" s="383">
        <f t="shared" si="252"/>
        <v>13596.101744702908</v>
      </c>
      <c r="M356" s="34">
        <f t="shared" si="252"/>
        <v>13995.642246321797</v>
      </c>
      <c r="N356" s="35">
        <f t="shared" ref="N356:N361" si="253">RATE(4,,-I356,M356)</f>
        <v>3.4264219513592681E-2</v>
      </c>
      <c r="O356" s="384">
        <f t="shared" ref="O356:T359" si="254">O310+O333</f>
        <v>14385.256626144692</v>
      </c>
      <c r="P356" s="383">
        <f t="shared" si="254"/>
        <v>14662.173477311342</v>
      </c>
      <c r="Q356" s="383">
        <f t="shared" si="254"/>
        <v>15271.404558240594</v>
      </c>
      <c r="R356" s="383">
        <f t="shared" si="254"/>
        <v>15895.217986373866</v>
      </c>
      <c r="S356" s="383">
        <f t="shared" si="254"/>
        <v>16323.329411816048</v>
      </c>
      <c r="T356" s="34">
        <f t="shared" si="254"/>
        <v>16677.942093373247</v>
      </c>
      <c r="U356" s="35">
        <f t="shared" ref="U356:U361" si="255">RATE(7,,-G356,T356)</f>
        <v>2.822500755325337E-2</v>
      </c>
    </row>
    <row r="357" spans="1:21" ht="12.75" x14ac:dyDescent="0.2">
      <c r="A357" s="151" t="s">
        <v>22</v>
      </c>
      <c r="B357" s="385">
        <f t="shared" si="250"/>
        <v>594.226</v>
      </c>
      <c r="C357" s="376">
        <f t="shared" si="250"/>
        <v>725.11500000000001</v>
      </c>
      <c r="D357" s="376">
        <f t="shared" si="250"/>
        <v>911.32599999999991</v>
      </c>
      <c r="E357" s="377">
        <f t="shared" si="250"/>
        <v>856.99199999999996</v>
      </c>
      <c r="F357" s="386">
        <f t="shared" si="250"/>
        <v>803.46600000000001</v>
      </c>
      <c r="G357" s="378">
        <f t="shared" si="250"/>
        <v>900.23899999999992</v>
      </c>
      <c r="H357" s="156">
        <f t="shared" si="251"/>
        <v>8.6628858212123724E-2</v>
      </c>
      <c r="I357" s="377">
        <f t="shared" si="252"/>
        <v>911.32599999999991</v>
      </c>
      <c r="J357" s="387">
        <f t="shared" si="252"/>
        <v>856.99199999999996</v>
      </c>
      <c r="K357" s="386">
        <f t="shared" si="252"/>
        <v>937.03121126346821</v>
      </c>
      <c r="L357" s="386">
        <f t="shared" si="252"/>
        <v>954.12338375905108</v>
      </c>
      <c r="M357" s="378">
        <f t="shared" si="252"/>
        <v>973.5536905583773</v>
      </c>
      <c r="N357" s="156">
        <f t="shared" si="253"/>
        <v>1.6650167777639065E-2</v>
      </c>
      <c r="O357" s="388">
        <f t="shared" si="254"/>
        <v>1110.3544285961827</v>
      </c>
      <c r="P357" s="386">
        <f t="shared" si="254"/>
        <v>1136.4592502514445</v>
      </c>
      <c r="Q357" s="386">
        <f t="shared" si="254"/>
        <v>1147.6114155839348</v>
      </c>
      <c r="R357" s="386">
        <f t="shared" si="254"/>
        <v>1232.9590071753189</v>
      </c>
      <c r="S357" s="386">
        <f t="shared" si="254"/>
        <v>1298.2384367494524</v>
      </c>
      <c r="T357" s="378">
        <f t="shared" si="254"/>
        <v>1344.9385586860685</v>
      </c>
      <c r="U357" s="145">
        <f t="shared" si="255"/>
        <v>5.9025395087887421E-2</v>
      </c>
    </row>
    <row r="358" spans="1:21" ht="12.75" x14ac:dyDescent="0.2">
      <c r="A358" s="160" t="s">
        <v>23</v>
      </c>
      <c r="B358" s="389">
        <f t="shared" si="250"/>
        <v>224.47300000000001</v>
      </c>
      <c r="C358" s="390">
        <f t="shared" si="250"/>
        <v>261.34900000000005</v>
      </c>
      <c r="D358" s="390">
        <f t="shared" si="250"/>
        <v>242.99900000000002</v>
      </c>
      <c r="E358" s="391">
        <f t="shared" si="250"/>
        <v>311.02499999999998</v>
      </c>
      <c r="F358" s="392">
        <f t="shared" si="250"/>
        <v>358.10599999999999</v>
      </c>
      <c r="G358" s="393">
        <f t="shared" si="250"/>
        <v>378.06099999999998</v>
      </c>
      <c r="H358" s="54">
        <f t="shared" si="251"/>
        <v>0.10988901641587255</v>
      </c>
      <c r="I358" s="391">
        <f t="shared" si="252"/>
        <v>242.99900000000002</v>
      </c>
      <c r="J358" s="394">
        <f t="shared" si="252"/>
        <v>311.02499999999998</v>
      </c>
      <c r="K358" s="392">
        <f t="shared" si="252"/>
        <v>306.209618507659</v>
      </c>
      <c r="L358" s="392">
        <f t="shared" si="252"/>
        <v>322.65143208993288</v>
      </c>
      <c r="M358" s="393">
        <f t="shared" si="252"/>
        <v>340.53977861514403</v>
      </c>
      <c r="N358" s="54">
        <f t="shared" si="253"/>
        <v>8.8029926137743686E-2</v>
      </c>
      <c r="O358" s="395">
        <f t="shared" si="254"/>
        <v>426.12555391569043</v>
      </c>
      <c r="P358" s="392">
        <f t="shared" si="254"/>
        <v>459.75973439548665</v>
      </c>
      <c r="Q358" s="392">
        <f t="shared" si="254"/>
        <v>484</v>
      </c>
      <c r="R358" s="392">
        <f t="shared" si="254"/>
        <v>500.35275453526378</v>
      </c>
      <c r="S358" s="392">
        <f t="shared" si="254"/>
        <v>531.21681177507571</v>
      </c>
      <c r="T358" s="393">
        <f t="shared" si="254"/>
        <v>568.76719155269052</v>
      </c>
      <c r="U358" s="54">
        <f t="shared" si="255"/>
        <v>6.0080757144821591E-2</v>
      </c>
    </row>
    <row r="359" spans="1:21" ht="13.5" thickBot="1" x14ac:dyDescent="0.25">
      <c r="A359" s="151" t="s">
        <v>24</v>
      </c>
      <c r="B359" s="208">
        <f t="shared" si="250"/>
        <v>70.335999999999999</v>
      </c>
      <c r="C359" s="190">
        <f t="shared" si="250"/>
        <v>95.665999999999997</v>
      </c>
      <c r="D359" s="190">
        <f t="shared" si="250"/>
        <v>56.334000000000003</v>
      </c>
      <c r="E359" s="60">
        <f t="shared" si="250"/>
        <v>126.536</v>
      </c>
      <c r="F359" s="396">
        <f t="shared" si="250"/>
        <v>114.66800000000001</v>
      </c>
      <c r="G359" s="397">
        <f t="shared" si="250"/>
        <v>168.172</v>
      </c>
      <c r="H359" s="61">
        <f t="shared" si="251"/>
        <v>0.19046108835448058</v>
      </c>
      <c r="I359" s="60">
        <f t="shared" si="252"/>
        <v>56.334000000000003</v>
      </c>
      <c r="J359" s="398">
        <f t="shared" si="252"/>
        <v>126.536</v>
      </c>
      <c r="K359" s="396">
        <f t="shared" si="252"/>
        <v>126.15160951956939</v>
      </c>
      <c r="L359" s="396">
        <f t="shared" si="252"/>
        <v>140.74151142883753</v>
      </c>
      <c r="M359" s="397">
        <f t="shared" si="252"/>
        <v>156.62027019764815</v>
      </c>
      <c r="N359" s="61">
        <f t="shared" si="253"/>
        <v>0.2912767899026717</v>
      </c>
      <c r="O359" s="191">
        <f t="shared" si="254"/>
        <v>175</v>
      </c>
      <c r="P359" s="396">
        <f t="shared" si="254"/>
        <v>184</v>
      </c>
      <c r="Q359" s="396">
        <f t="shared" si="254"/>
        <v>202</v>
      </c>
      <c r="R359" s="396">
        <f t="shared" si="254"/>
        <v>216.84896100720425</v>
      </c>
      <c r="S359" s="396">
        <f t="shared" si="254"/>
        <v>238.81275403042807</v>
      </c>
      <c r="T359" s="397">
        <f t="shared" si="254"/>
        <v>255.89580163963467</v>
      </c>
      <c r="U359" s="302">
        <f t="shared" si="255"/>
        <v>6.1803640981258595E-2</v>
      </c>
    </row>
    <row r="360" spans="1:21" ht="13.5" thickBot="1" x14ac:dyDescent="0.25">
      <c r="A360" s="149" t="s">
        <v>25</v>
      </c>
      <c r="B360" s="65">
        <f t="shared" ref="B360:G360" si="256">B357+B358+B359</f>
        <v>889.03500000000008</v>
      </c>
      <c r="C360" s="66">
        <f t="shared" si="256"/>
        <v>1082.1300000000001</v>
      </c>
      <c r="D360" s="66">
        <f t="shared" si="256"/>
        <v>1210.6589999999999</v>
      </c>
      <c r="E360" s="67">
        <f t="shared" si="256"/>
        <v>1294.5529999999999</v>
      </c>
      <c r="F360" s="64">
        <f t="shared" si="256"/>
        <v>1276.2400000000002</v>
      </c>
      <c r="G360" s="196">
        <f t="shared" si="256"/>
        <v>1446.472</v>
      </c>
      <c r="H360" s="35">
        <f t="shared" si="251"/>
        <v>0.10224524623841214</v>
      </c>
      <c r="I360" s="67">
        <f t="shared" ref="I360" si="257">I357+I358+I359</f>
        <v>1210.6589999999999</v>
      </c>
      <c r="J360" s="64">
        <f>J357+J358+J359</f>
        <v>1294.5529999999999</v>
      </c>
      <c r="K360" s="64">
        <f>K357+K358+K359</f>
        <v>1369.3924392906965</v>
      </c>
      <c r="L360" s="64">
        <f>L357+L358+L359</f>
        <v>1417.5163272778216</v>
      </c>
      <c r="M360" s="64">
        <f>M357+M358+M359</f>
        <v>1470.7137393711694</v>
      </c>
      <c r="N360" s="35">
        <f t="shared" si="253"/>
        <v>4.9848370950342405E-2</v>
      </c>
      <c r="O360" s="150">
        <f t="shared" ref="O360:T360" si="258">O357+O358+O359</f>
        <v>1711.4799825118732</v>
      </c>
      <c r="P360" s="64">
        <f t="shared" si="258"/>
        <v>1780.2189846469312</v>
      </c>
      <c r="Q360" s="64">
        <f t="shared" si="258"/>
        <v>1833.6114155839348</v>
      </c>
      <c r="R360" s="64">
        <f t="shared" si="258"/>
        <v>1950.1607227177869</v>
      </c>
      <c r="S360" s="64">
        <f t="shared" si="258"/>
        <v>2068.2680025549562</v>
      </c>
      <c r="T360" s="196">
        <f t="shared" si="258"/>
        <v>2169.6015518783938</v>
      </c>
      <c r="U360" s="35">
        <f t="shared" si="255"/>
        <v>5.9626595833499101E-2</v>
      </c>
    </row>
    <row r="361" spans="1:21" ht="13.5" thickBot="1" x14ac:dyDescent="0.25">
      <c r="A361" s="149" t="s">
        <v>27</v>
      </c>
      <c r="B361" s="65">
        <f t="shared" ref="B361:G361" si="259">B356+B360</f>
        <v>12419.274000000023</v>
      </c>
      <c r="C361" s="66">
        <f t="shared" si="259"/>
        <v>12072.447000000015</v>
      </c>
      <c r="D361" s="66">
        <f t="shared" si="259"/>
        <v>13441.795999999995</v>
      </c>
      <c r="E361" s="67">
        <f t="shared" si="259"/>
        <v>14166.493</v>
      </c>
      <c r="F361" s="64">
        <f t="shared" si="259"/>
        <v>14809.344000000001</v>
      </c>
      <c r="G361" s="196">
        <f t="shared" si="259"/>
        <v>15171.882</v>
      </c>
      <c r="H361" s="35">
        <f t="shared" si="251"/>
        <v>4.0851205401605306E-2</v>
      </c>
      <c r="I361" s="67">
        <f t="shared" ref="I361" si="260">I356+I360</f>
        <v>13441.795999999995</v>
      </c>
      <c r="J361" s="64">
        <f>J356+J360</f>
        <v>14166.493</v>
      </c>
      <c r="K361" s="64">
        <f>K356+K360</f>
        <v>14431.587827121308</v>
      </c>
      <c r="L361" s="64">
        <f>L356+L360</f>
        <v>15013.618071980729</v>
      </c>
      <c r="M361" s="64">
        <f>M356+M360</f>
        <v>15466.355985692966</v>
      </c>
      <c r="N361" s="35">
        <f t="shared" si="253"/>
        <v>3.56968979951479E-2</v>
      </c>
      <c r="O361" s="150">
        <f t="shared" ref="O361:T361" si="261">O356+O360</f>
        <v>16096.736608656565</v>
      </c>
      <c r="P361" s="64">
        <f t="shared" si="261"/>
        <v>16442.392461958272</v>
      </c>
      <c r="Q361" s="64">
        <f t="shared" si="261"/>
        <v>17105.015973824527</v>
      </c>
      <c r="R361" s="64">
        <f t="shared" si="261"/>
        <v>17845.378709091652</v>
      </c>
      <c r="S361" s="64">
        <f t="shared" si="261"/>
        <v>18391.597414371005</v>
      </c>
      <c r="T361" s="196">
        <f t="shared" si="261"/>
        <v>18847.543645251641</v>
      </c>
      <c r="U361" s="35">
        <f t="shared" si="255"/>
        <v>3.1476478206017837E-2</v>
      </c>
    </row>
    <row r="362" spans="1:21" s="300" customFormat="1" ht="11.25" x14ac:dyDescent="0.2">
      <c r="A362" s="373"/>
      <c r="E362" s="374"/>
      <c r="F362" s="374"/>
      <c r="G362" s="374"/>
    </row>
    <row r="363" spans="1:21" s="300" customFormat="1" ht="11.25" x14ac:dyDescent="0.2">
      <c r="A363" s="373"/>
      <c r="E363" s="374"/>
      <c r="F363" s="374"/>
      <c r="G363" s="374"/>
    </row>
    <row r="364" spans="1:21" ht="15.75" x14ac:dyDescent="0.25">
      <c r="A364" s="654" t="s">
        <v>107</v>
      </c>
      <c r="B364" s="639"/>
      <c r="C364" s="639"/>
      <c r="D364" s="639"/>
      <c r="E364" s="639"/>
      <c r="F364" s="639"/>
      <c r="G364" s="639"/>
      <c r="H364" s="639"/>
      <c r="I364" s="639"/>
      <c r="J364" s="639"/>
      <c r="K364" s="639"/>
      <c r="L364" s="639"/>
      <c r="M364" s="639"/>
    </row>
    <row r="365" spans="1:21" ht="16.5" thickBot="1" x14ac:dyDescent="0.3">
      <c r="A365" s="655" t="s">
        <v>108</v>
      </c>
      <c r="B365" s="642"/>
      <c r="C365" s="642"/>
      <c r="D365" s="642"/>
      <c r="E365" s="642"/>
      <c r="F365" s="642"/>
      <c r="G365" s="642"/>
      <c r="H365" s="642"/>
      <c r="I365" s="643"/>
      <c r="J365" s="643"/>
      <c r="K365" s="643"/>
      <c r="L365" s="643"/>
      <c r="M365" s="643"/>
    </row>
    <row r="366" spans="1:21" ht="16.5" thickBot="1" x14ac:dyDescent="0.3">
      <c r="A366" s="11"/>
      <c r="B366" s="644" t="s">
        <v>5</v>
      </c>
      <c r="C366" s="644"/>
      <c r="D366" s="644"/>
      <c r="E366" s="644"/>
      <c r="F366" s="644"/>
      <c r="G366" s="644"/>
      <c r="H366" s="645"/>
      <c r="I366" s="656" t="s">
        <v>6</v>
      </c>
      <c r="J366" s="657"/>
      <c r="K366" s="657"/>
      <c r="L366" s="657"/>
      <c r="M366" s="657"/>
      <c r="N366" s="658"/>
      <c r="O366" s="635" t="s">
        <v>7</v>
      </c>
      <c r="P366" s="636"/>
      <c r="Q366" s="636"/>
      <c r="R366" s="636"/>
      <c r="S366" s="636"/>
      <c r="T366" s="636"/>
      <c r="U366" s="637"/>
    </row>
    <row r="367" spans="1:21" ht="60.75" thickBot="1" x14ac:dyDescent="0.25">
      <c r="A367" s="220"/>
      <c r="B367" s="91">
        <v>2007</v>
      </c>
      <c r="C367" s="14">
        <v>2008</v>
      </c>
      <c r="D367" s="14">
        <v>2009</v>
      </c>
      <c r="E367" s="89">
        <v>2010</v>
      </c>
      <c r="F367" s="89">
        <v>2011</v>
      </c>
      <c r="G367" s="90">
        <v>2012</v>
      </c>
      <c r="H367" s="17" t="s">
        <v>164</v>
      </c>
      <c r="I367" s="91" t="s">
        <v>8</v>
      </c>
      <c r="J367" s="15" t="s">
        <v>9</v>
      </c>
      <c r="K367" s="15" t="s">
        <v>10</v>
      </c>
      <c r="L367" s="15" t="s">
        <v>11</v>
      </c>
      <c r="M367" s="18" t="s">
        <v>12</v>
      </c>
      <c r="N367" s="17" t="s">
        <v>13</v>
      </c>
      <c r="O367" s="91" t="s">
        <v>14</v>
      </c>
      <c r="P367" s="15" t="s">
        <v>15</v>
      </c>
      <c r="Q367" s="15" t="s">
        <v>16</v>
      </c>
      <c r="R367" s="15" t="s">
        <v>17</v>
      </c>
      <c r="S367" s="15" t="s">
        <v>18</v>
      </c>
      <c r="T367" s="18" t="s">
        <v>19</v>
      </c>
      <c r="U367" s="17" t="s">
        <v>163</v>
      </c>
    </row>
    <row r="368" spans="1:21" ht="12.75" x14ac:dyDescent="0.2">
      <c r="A368" s="151" t="s">
        <v>45</v>
      </c>
      <c r="B368" s="385">
        <f t="shared" ref="B368:D371" si="262">B322+B345</f>
        <v>3831.8510000000138</v>
      </c>
      <c r="C368" s="376">
        <f t="shared" si="262"/>
        <v>3992.5720000000092</v>
      </c>
      <c r="D368" s="376">
        <f t="shared" si="262"/>
        <v>4328.8870000000124</v>
      </c>
      <c r="E368" s="377">
        <f>E322+E345</f>
        <v>4946.8389999999999</v>
      </c>
      <c r="F368" s="386">
        <f t="shared" ref="F368:G371" si="263">F322+F345</f>
        <v>5334.625</v>
      </c>
      <c r="G368" s="378">
        <f t="shared" si="263"/>
        <v>5453.1689999999999</v>
      </c>
      <c r="H368" s="133">
        <f t="shared" ref="H368:H372" si="264">RATE(5,,-B368,G368)</f>
        <v>7.3119455814285625E-2</v>
      </c>
      <c r="I368" s="377">
        <f>I322+I345</f>
        <v>4328.8870000000124</v>
      </c>
      <c r="J368" s="232">
        <f t="shared" ref="J368:M371" si="265">SUM(J322,J345)</f>
        <v>4946.8389999999999</v>
      </c>
      <c r="K368" s="217">
        <f t="shared" si="265"/>
        <v>4989</v>
      </c>
      <c r="L368" s="217">
        <f t="shared" si="265"/>
        <v>5255</v>
      </c>
      <c r="M368" s="217">
        <f t="shared" si="265"/>
        <v>5473</v>
      </c>
      <c r="N368" s="156">
        <f t="shared" ref="N368:N372" si="266">RATE(4,,-I368,M368)</f>
        <v>6.03818846357881E-2</v>
      </c>
      <c r="O368" s="388">
        <f t="shared" ref="O368:T371" si="267">O322+O345</f>
        <v>5825</v>
      </c>
      <c r="P368" s="386">
        <f t="shared" si="267"/>
        <v>5982</v>
      </c>
      <c r="Q368" s="386">
        <f t="shared" si="267"/>
        <v>6265</v>
      </c>
      <c r="R368" s="386">
        <f t="shared" si="267"/>
        <v>6577</v>
      </c>
      <c r="S368" s="386">
        <f t="shared" si="267"/>
        <v>6816.7779550400819</v>
      </c>
      <c r="T368" s="378">
        <f t="shared" si="267"/>
        <v>7026</v>
      </c>
      <c r="U368" s="45">
        <f>RATE(7,,-G368,T368)</f>
        <v>3.6866256592503539E-2</v>
      </c>
    </row>
    <row r="369" spans="1:21" ht="12.75" x14ac:dyDescent="0.2">
      <c r="A369" s="160" t="s">
        <v>46</v>
      </c>
      <c r="B369" s="389">
        <f t="shared" si="262"/>
        <v>2530.1110000000067</v>
      </c>
      <c r="C369" s="390">
        <f t="shared" si="262"/>
        <v>2776.6690000000049</v>
      </c>
      <c r="D369" s="390">
        <f t="shared" si="262"/>
        <v>2901.9340000000038</v>
      </c>
      <c r="E369" s="391">
        <f>E323+E346</f>
        <v>3758.8650000000002</v>
      </c>
      <c r="F369" s="392">
        <f t="shared" si="263"/>
        <v>4073.8850000000002</v>
      </c>
      <c r="G369" s="393">
        <f t="shared" si="263"/>
        <v>4309.75</v>
      </c>
      <c r="H369" s="156">
        <f t="shared" si="264"/>
        <v>0.11240389465493758</v>
      </c>
      <c r="I369" s="391">
        <f>I323+I346</f>
        <v>2901.9340000000038</v>
      </c>
      <c r="J369" s="235">
        <f t="shared" si="265"/>
        <v>3758.8650000000002</v>
      </c>
      <c r="K369" s="155">
        <f t="shared" si="265"/>
        <v>4598</v>
      </c>
      <c r="L369" s="155">
        <f t="shared" si="265"/>
        <v>4763</v>
      </c>
      <c r="M369" s="155">
        <f t="shared" si="265"/>
        <v>4873</v>
      </c>
      <c r="N369" s="54">
        <f t="shared" si="266"/>
        <v>0.13835369123401639</v>
      </c>
      <c r="O369" s="395">
        <f t="shared" si="267"/>
        <v>4619</v>
      </c>
      <c r="P369" s="392">
        <f t="shared" si="267"/>
        <v>4779</v>
      </c>
      <c r="Q369" s="392">
        <f t="shared" si="267"/>
        <v>5075</v>
      </c>
      <c r="R369" s="392">
        <f t="shared" si="267"/>
        <v>5377</v>
      </c>
      <c r="S369" s="392">
        <f t="shared" si="267"/>
        <v>5620</v>
      </c>
      <c r="T369" s="393">
        <f t="shared" si="267"/>
        <v>5836</v>
      </c>
      <c r="U369" s="302">
        <f t="shared" ref="U369:U372" si="268">RATE(7,,-G369,T369)</f>
        <v>4.426092919284233E-2</v>
      </c>
    </row>
    <row r="370" spans="1:21" ht="12.75" x14ac:dyDescent="0.2">
      <c r="A370" s="160" t="s">
        <v>47</v>
      </c>
      <c r="B370" s="389">
        <f t="shared" si="262"/>
        <v>2486.6460000000029</v>
      </c>
      <c r="C370" s="390">
        <f t="shared" si="262"/>
        <v>1603.6539999999961</v>
      </c>
      <c r="D370" s="390">
        <f t="shared" si="262"/>
        <v>2110.2629999999963</v>
      </c>
      <c r="E370" s="391">
        <f>E324+E347</f>
        <v>1877.7449999999999</v>
      </c>
      <c r="F370" s="392">
        <f t="shared" si="263"/>
        <v>1675.4479999999999</v>
      </c>
      <c r="G370" s="393">
        <f t="shared" si="263"/>
        <v>1520.981</v>
      </c>
      <c r="H370" s="54">
        <f t="shared" si="264"/>
        <v>-9.363742389639744E-2</v>
      </c>
      <c r="I370" s="391">
        <f>I324+I347</f>
        <v>2110.2629999999963</v>
      </c>
      <c r="J370" s="399">
        <f t="shared" si="265"/>
        <v>1877.7449999999999</v>
      </c>
      <c r="K370" s="163">
        <f t="shared" si="265"/>
        <v>2235</v>
      </c>
      <c r="L370" s="163">
        <f t="shared" si="265"/>
        <v>2246</v>
      </c>
      <c r="M370" s="163">
        <f t="shared" si="265"/>
        <v>2255</v>
      </c>
      <c r="N370" s="54">
        <f t="shared" si="266"/>
        <v>1.672263084759467E-2</v>
      </c>
      <c r="O370" s="395">
        <f t="shared" si="267"/>
        <v>1294</v>
      </c>
      <c r="P370" s="392">
        <f t="shared" si="267"/>
        <v>1236</v>
      </c>
      <c r="Q370" s="392">
        <f t="shared" si="267"/>
        <v>1214</v>
      </c>
      <c r="R370" s="392">
        <f t="shared" si="267"/>
        <v>1241</v>
      </c>
      <c r="S370" s="392">
        <f t="shared" si="267"/>
        <v>1260.9450979641333</v>
      </c>
      <c r="T370" s="393">
        <f t="shared" si="267"/>
        <v>1277</v>
      </c>
      <c r="U370" s="54">
        <f t="shared" si="268"/>
        <v>-2.4668065833686758E-2</v>
      </c>
    </row>
    <row r="371" spans="1:21" ht="13.5" thickBot="1" x14ac:dyDescent="0.25">
      <c r="A371" s="151" t="s">
        <v>48</v>
      </c>
      <c r="B371" s="41">
        <f t="shared" si="262"/>
        <v>3570.6659999999979</v>
      </c>
      <c r="C371" s="42">
        <f t="shared" si="262"/>
        <v>3699.5520000000029</v>
      </c>
      <c r="D371" s="42">
        <f t="shared" si="262"/>
        <v>4100.7119999999995</v>
      </c>
      <c r="E371" s="43">
        <f>E325+E348</f>
        <v>3583.0439999999999</v>
      </c>
      <c r="F371" s="400">
        <f t="shared" si="263"/>
        <v>3725.386</v>
      </c>
      <c r="G371" s="44">
        <f t="shared" si="263"/>
        <v>3887.982</v>
      </c>
      <c r="H371" s="61">
        <f t="shared" si="264"/>
        <v>1.717342113797753E-2</v>
      </c>
      <c r="I371" s="43">
        <f>I325+I348</f>
        <v>4100.7119999999995</v>
      </c>
      <c r="J371" s="235">
        <f t="shared" si="265"/>
        <v>3583.0439999999999</v>
      </c>
      <c r="K371" s="155">
        <f t="shared" si="265"/>
        <v>2609</v>
      </c>
      <c r="L371" s="155">
        <f t="shared" si="265"/>
        <v>2750</v>
      </c>
      <c r="M371" s="155">
        <f t="shared" si="265"/>
        <v>2865</v>
      </c>
      <c r="N371" s="61">
        <f t="shared" si="266"/>
        <v>-8.5747115351897343E-2</v>
      </c>
      <c r="O371" s="401">
        <f t="shared" si="267"/>
        <v>4359</v>
      </c>
      <c r="P371" s="400">
        <f t="shared" si="267"/>
        <v>4445</v>
      </c>
      <c r="Q371" s="400">
        <f t="shared" si="267"/>
        <v>4551</v>
      </c>
      <c r="R371" s="400">
        <f t="shared" si="267"/>
        <v>4650</v>
      </c>
      <c r="S371" s="400">
        <f t="shared" si="267"/>
        <v>4694</v>
      </c>
      <c r="T371" s="44">
        <f t="shared" si="267"/>
        <v>4709</v>
      </c>
      <c r="U371" s="61">
        <f t="shared" si="268"/>
        <v>2.7747311223438431E-2</v>
      </c>
    </row>
    <row r="372" spans="1:21" ht="13.5" thickBot="1" x14ac:dyDescent="0.25">
      <c r="A372" s="149" t="s">
        <v>49</v>
      </c>
      <c r="B372" s="380">
        <f t="shared" ref="B372:G372" si="269">SUM(B368:B371)</f>
        <v>12419.274000000021</v>
      </c>
      <c r="C372" s="381">
        <f t="shared" si="269"/>
        <v>12072.447000000015</v>
      </c>
      <c r="D372" s="381">
        <f t="shared" si="269"/>
        <v>13441.796000000013</v>
      </c>
      <c r="E372" s="382">
        <f t="shared" si="269"/>
        <v>14166.493</v>
      </c>
      <c r="F372" s="402">
        <f t="shared" si="269"/>
        <v>14809.344000000001</v>
      </c>
      <c r="G372" s="403">
        <f t="shared" si="269"/>
        <v>15171.882</v>
      </c>
      <c r="H372" s="35">
        <f t="shared" si="264"/>
        <v>4.0851205401605473E-2</v>
      </c>
      <c r="I372" s="382">
        <f t="shared" ref="I372" si="270">SUM(I368:I371)</f>
        <v>13441.796000000013</v>
      </c>
      <c r="J372" s="64">
        <f>SUM(J368:J371)</f>
        <v>14166.493</v>
      </c>
      <c r="K372" s="64">
        <f>SUM(K368:K371)</f>
        <v>14431</v>
      </c>
      <c r="L372" s="64">
        <f>SUM(L368:L371)</f>
        <v>15014</v>
      </c>
      <c r="M372" s="64">
        <f>SUM(M368:M371)</f>
        <v>15466</v>
      </c>
      <c r="N372" s="35">
        <f t="shared" si="266"/>
        <v>3.5690938342133362E-2</v>
      </c>
      <c r="O372" s="404">
        <f t="shared" ref="O372:T372" si="271">SUM(O368:O371)</f>
        <v>16097</v>
      </c>
      <c r="P372" s="402">
        <f t="shared" si="271"/>
        <v>16442</v>
      </c>
      <c r="Q372" s="402">
        <f t="shared" si="271"/>
        <v>17105</v>
      </c>
      <c r="R372" s="402">
        <f t="shared" si="271"/>
        <v>17845</v>
      </c>
      <c r="S372" s="402">
        <f t="shared" si="271"/>
        <v>18391.723053004214</v>
      </c>
      <c r="T372" s="403">
        <f t="shared" si="271"/>
        <v>18848</v>
      </c>
      <c r="U372" s="35">
        <f t="shared" si="268"/>
        <v>3.1480046039675511E-2</v>
      </c>
    </row>
    <row r="373" spans="1:21" s="300" customFormat="1" ht="11.25" x14ac:dyDescent="0.2">
      <c r="A373" s="373"/>
      <c r="E373" s="374"/>
      <c r="F373" s="374"/>
      <c r="G373" s="374"/>
    </row>
    <row r="374" spans="1:21" s="300" customFormat="1" ht="11.25" x14ac:dyDescent="0.2">
      <c r="A374" s="373"/>
      <c r="E374" s="374"/>
      <c r="F374" s="374"/>
      <c r="G374" s="374"/>
    </row>
    <row r="375" spans="1:21" ht="15.75" x14ac:dyDescent="0.25">
      <c r="A375" s="654" t="s">
        <v>109</v>
      </c>
      <c r="B375" s="654"/>
      <c r="C375" s="639"/>
      <c r="D375" s="639"/>
      <c r="E375" s="639"/>
      <c r="F375" s="639"/>
      <c r="G375" s="639"/>
      <c r="H375" s="639"/>
      <c r="I375" s="639"/>
      <c r="J375" s="639"/>
      <c r="K375" s="639"/>
    </row>
    <row r="376" spans="1:21" ht="16.5" thickBot="1" x14ac:dyDescent="0.3">
      <c r="A376" s="655" t="s">
        <v>110</v>
      </c>
      <c r="B376" s="641"/>
      <c r="C376" s="641"/>
      <c r="D376" s="641"/>
      <c r="E376" s="641"/>
      <c r="F376" s="659"/>
      <c r="G376" s="659"/>
      <c r="H376" s="659"/>
      <c r="I376" s="659"/>
      <c r="J376" s="643"/>
      <c r="K376" s="643"/>
    </row>
    <row r="377" spans="1:21" ht="16.5" thickBot="1" x14ac:dyDescent="0.3">
      <c r="A377" s="11"/>
      <c r="B377" s="644" t="s">
        <v>5</v>
      </c>
      <c r="C377" s="644"/>
      <c r="D377" s="644"/>
      <c r="E377" s="644"/>
      <c r="F377" s="644"/>
      <c r="G377" s="645"/>
      <c r="H377" s="646" t="s">
        <v>6</v>
      </c>
      <c r="I377" s="647"/>
      <c r="J377" s="647"/>
      <c r="K377" s="647"/>
      <c r="L377" s="647"/>
      <c r="M377" s="635" t="s">
        <v>7</v>
      </c>
      <c r="N377" s="636"/>
      <c r="O377" s="636"/>
      <c r="P377" s="636"/>
      <c r="Q377" s="636"/>
      <c r="R377" s="637"/>
    </row>
    <row r="378" spans="1:21" ht="36.75" thickBot="1" x14ac:dyDescent="0.25">
      <c r="A378" s="220"/>
      <c r="B378" s="91">
        <v>2007</v>
      </c>
      <c r="C378" s="14">
        <v>2008</v>
      </c>
      <c r="D378" s="14">
        <v>2009</v>
      </c>
      <c r="E378" s="89">
        <v>2010</v>
      </c>
      <c r="F378" s="89">
        <v>2011</v>
      </c>
      <c r="G378" s="90">
        <v>2012</v>
      </c>
      <c r="H378" s="91" t="s">
        <v>8</v>
      </c>
      <c r="I378" s="15" t="s">
        <v>9</v>
      </c>
      <c r="J378" s="15" t="s">
        <v>30</v>
      </c>
      <c r="K378" s="15" t="s">
        <v>11</v>
      </c>
      <c r="L378" s="18" t="s">
        <v>12</v>
      </c>
      <c r="M378" s="91" t="s">
        <v>14</v>
      </c>
      <c r="N378" s="15" t="s">
        <v>15</v>
      </c>
      <c r="O378" s="15" t="s">
        <v>16</v>
      </c>
      <c r="P378" s="15" t="s">
        <v>17</v>
      </c>
      <c r="Q378" s="15" t="s">
        <v>18</v>
      </c>
      <c r="R378" s="16" t="s">
        <v>19</v>
      </c>
    </row>
    <row r="379" spans="1:21" ht="13.5" thickBot="1" x14ac:dyDescent="0.25">
      <c r="A379" s="149" t="s">
        <v>21</v>
      </c>
      <c r="B379" s="298">
        <f t="shared" ref="B379:G384" si="272">B356/B239</f>
        <v>0.73623157368056547</v>
      </c>
      <c r="C379" s="272">
        <f t="shared" si="272"/>
        <v>0.74469112878231458</v>
      </c>
      <c r="D379" s="272">
        <f t="shared" si="272"/>
        <v>0.74096991275420832</v>
      </c>
      <c r="E379" s="274">
        <f t="shared" si="272"/>
        <v>0.75811679658822295</v>
      </c>
      <c r="F379" s="271">
        <f t="shared" si="272"/>
        <v>0.76906737388724644</v>
      </c>
      <c r="G379" s="275">
        <f t="shared" si="272"/>
        <v>0.78326176522468438</v>
      </c>
      <c r="H379" s="271">
        <f t="shared" ref="H379:L384" si="273">I356/I239</f>
        <v>0.74096991275420832</v>
      </c>
      <c r="I379" s="271">
        <f t="shared" si="273"/>
        <v>0.75811679658822295</v>
      </c>
      <c r="J379" s="271">
        <f t="shared" si="273"/>
        <v>0.74367278456851549</v>
      </c>
      <c r="K379" s="271">
        <f t="shared" si="273"/>
        <v>0.75456245303106451</v>
      </c>
      <c r="L379" s="298">
        <f t="shared" si="273"/>
        <v>0.75709888402202397</v>
      </c>
      <c r="M379" s="278">
        <f t="shared" ref="M379:R384" si="274">O356/O239</f>
        <v>0.78797417978443751</v>
      </c>
      <c r="N379" s="271">
        <f t="shared" si="274"/>
        <v>0.7907273165293025</v>
      </c>
      <c r="O379" s="271">
        <f t="shared" si="274"/>
        <v>0.79287028909589008</v>
      </c>
      <c r="P379" s="271">
        <f t="shared" si="274"/>
        <v>0.79519348926350641</v>
      </c>
      <c r="Q379" s="271">
        <f t="shared" si="274"/>
        <v>0.7977967679912169</v>
      </c>
      <c r="R379" s="275">
        <f t="shared" si="274"/>
        <v>0.80013095820712543</v>
      </c>
    </row>
    <row r="380" spans="1:21" ht="12.75" x14ac:dyDescent="0.2">
      <c r="A380" s="151" t="s">
        <v>22</v>
      </c>
      <c r="B380" s="304">
        <f t="shared" si="272"/>
        <v>0.74835116812984614</v>
      </c>
      <c r="C380" s="244">
        <f t="shared" si="272"/>
        <v>0.78743154504317181</v>
      </c>
      <c r="D380" s="244">
        <f t="shared" si="272"/>
        <v>0.80830294042516959</v>
      </c>
      <c r="E380" s="309">
        <f t="shared" si="272"/>
        <v>0.77380488016296112</v>
      </c>
      <c r="F380" s="308">
        <f t="shared" si="272"/>
        <v>0.7963221936012036</v>
      </c>
      <c r="G380" s="310">
        <f t="shared" si="272"/>
        <v>0.79965659426070057</v>
      </c>
      <c r="H380" s="308">
        <f t="shared" si="273"/>
        <v>0.80830294042516959</v>
      </c>
      <c r="I380" s="308">
        <f t="shared" si="273"/>
        <v>0.77380488016296112</v>
      </c>
      <c r="J380" s="308">
        <f t="shared" si="273"/>
        <v>0.8428658961942842</v>
      </c>
      <c r="K380" s="308">
        <f t="shared" si="273"/>
        <v>0.82703471568728482</v>
      </c>
      <c r="L380" s="304">
        <f t="shared" si="273"/>
        <v>0.81268081250532009</v>
      </c>
      <c r="M380" s="311">
        <f t="shared" si="274"/>
        <v>0.79754384455381266</v>
      </c>
      <c r="N380" s="308">
        <f t="shared" si="274"/>
        <v>0.79844481637936215</v>
      </c>
      <c r="O380" s="308">
        <f t="shared" si="274"/>
        <v>0.80067757860695488</v>
      </c>
      <c r="P380" s="308">
        <f t="shared" si="274"/>
        <v>0.8031263489618411</v>
      </c>
      <c r="Q380" s="308">
        <f t="shared" si="274"/>
        <v>0.80565606535413692</v>
      </c>
      <c r="R380" s="310">
        <f t="shared" si="274"/>
        <v>0.8109740047692372</v>
      </c>
    </row>
    <row r="381" spans="1:21" ht="12.75" x14ac:dyDescent="0.2">
      <c r="A381" s="160" t="s">
        <v>23</v>
      </c>
      <c r="B381" s="293">
        <f t="shared" si="272"/>
        <v>0.54637305825597171</v>
      </c>
      <c r="C381" s="261">
        <f t="shared" si="272"/>
        <v>0.61613920767990371</v>
      </c>
      <c r="D381" s="261">
        <f t="shared" si="272"/>
        <v>0.54197296815059326</v>
      </c>
      <c r="E381" s="294">
        <f t="shared" si="272"/>
        <v>0.57004899094776307</v>
      </c>
      <c r="F381" s="260">
        <f t="shared" si="272"/>
        <v>0.62835314925813102</v>
      </c>
      <c r="G381" s="295">
        <f t="shared" si="272"/>
        <v>0.6542647544912874</v>
      </c>
      <c r="H381" s="260">
        <f t="shared" si="273"/>
        <v>0.54197296815059326</v>
      </c>
      <c r="I381" s="260">
        <f t="shared" si="273"/>
        <v>0.57004899094776307</v>
      </c>
      <c r="J381" s="260">
        <f t="shared" si="273"/>
        <v>0.52733618090689505</v>
      </c>
      <c r="K381" s="260">
        <f t="shared" si="273"/>
        <v>0.53299885320050033</v>
      </c>
      <c r="L381" s="293">
        <f t="shared" si="273"/>
        <v>0.53961555880338741</v>
      </c>
      <c r="M381" s="296">
        <f t="shared" si="274"/>
        <v>0.65660507601525508</v>
      </c>
      <c r="N381" s="260">
        <f t="shared" si="274"/>
        <v>0.65798528835897052</v>
      </c>
      <c r="O381" s="260">
        <f t="shared" si="274"/>
        <v>0.6599137651934982</v>
      </c>
      <c r="P381" s="260">
        <f t="shared" si="274"/>
        <v>0.66153261971762811</v>
      </c>
      <c r="Q381" s="260">
        <f t="shared" si="274"/>
        <v>0.66371847984712584</v>
      </c>
      <c r="R381" s="295">
        <f t="shared" si="274"/>
        <v>0.67</v>
      </c>
    </row>
    <row r="382" spans="1:21" ht="13.5" thickBot="1" x14ac:dyDescent="0.25">
      <c r="A382" s="151" t="s">
        <v>24</v>
      </c>
      <c r="B382" s="405">
        <f t="shared" si="272"/>
        <v>0.4822191294332196</v>
      </c>
      <c r="C382" s="265">
        <f t="shared" si="272"/>
        <v>0.61639272436744064</v>
      </c>
      <c r="D382" s="264">
        <f t="shared" si="272"/>
        <v>0.32499322137545494</v>
      </c>
      <c r="E382" s="266">
        <f t="shared" si="272"/>
        <v>0.60961814555370342</v>
      </c>
      <c r="F382" s="263">
        <f t="shared" si="272"/>
        <v>0.53603967894089766</v>
      </c>
      <c r="G382" s="267">
        <f t="shared" si="272"/>
        <v>0.77106688124418277</v>
      </c>
      <c r="H382" s="263">
        <f t="shared" si="273"/>
        <v>0.32499322137545494</v>
      </c>
      <c r="I382" s="263">
        <f t="shared" si="273"/>
        <v>0.60961814555370342</v>
      </c>
      <c r="J382" s="263">
        <f t="shared" si="273"/>
        <v>0.59304066152486545</v>
      </c>
      <c r="K382" s="263">
        <f t="shared" si="273"/>
        <v>0.62206470042013495</v>
      </c>
      <c r="L382" s="297">
        <f t="shared" si="273"/>
        <v>0.65085311423519154</v>
      </c>
      <c r="M382" s="270">
        <f t="shared" si="274"/>
        <v>0.77178157833593797</v>
      </c>
      <c r="N382" s="263">
        <f t="shared" si="274"/>
        <v>0.7709722300589017</v>
      </c>
      <c r="O382" s="263">
        <f t="shared" si="274"/>
        <v>0.7709877532826459</v>
      </c>
      <c r="P382" s="263">
        <f t="shared" si="274"/>
        <v>0.77508507982357</v>
      </c>
      <c r="Q382" s="263">
        <f t="shared" si="274"/>
        <v>0.77764614411950461</v>
      </c>
      <c r="R382" s="267">
        <f t="shared" si="274"/>
        <v>0.78</v>
      </c>
    </row>
    <row r="383" spans="1:21" ht="13.5" thickBot="1" x14ac:dyDescent="0.25">
      <c r="A383" s="149" t="s">
        <v>25</v>
      </c>
      <c r="B383" s="298">
        <f t="shared" si="272"/>
        <v>0.65817976410107593</v>
      </c>
      <c r="C383" s="272">
        <f t="shared" si="272"/>
        <v>0.721306514441728</v>
      </c>
      <c r="D383" s="272">
        <f t="shared" si="272"/>
        <v>0.69213934728483184</v>
      </c>
      <c r="E383" s="274">
        <f t="shared" si="272"/>
        <v>0.69574150539506774</v>
      </c>
      <c r="F383" s="271">
        <f t="shared" si="272"/>
        <v>0.71186970102632763</v>
      </c>
      <c r="G383" s="275">
        <f t="shared" si="272"/>
        <v>0.75269419261642911</v>
      </c>
      <c r="H383" s="271">
        <f t="shared" si="273"/>
        <v>0.69213934728483184</v>
      </c>
      <c r="I383" s="271">
        <f t="shared" si="273"/>
        <v>0.69574150539506774</v>
      </c>
      <c r="J383" s="271">
        <f t="shared" si="273"/>
        <v>0.71879857581705331</v>
      </c>
      <c r="K383" s="271">
        <f t="shared" si="273"/>
        <v>0.71401763569016263</v>
      </c>
      <c r="L383" s="298">
        <f t="shared" si="273"/>
        <v>0.71060292229374733</v>
      </c>
      <c r="M383" s="278">
        <f t="shared" si="274"/>
        <v>0.75463792646986039</v>
      </c>
      <c r="N383" s="271">
        <f t="shared" si="274"/>
        <v>0.75409383910835004</v>
      </c>
      <c r="O383" s="271">
        <f t="shared" si="274"/>
        <v>0.75496684940243319</v>
      </c>
      <c r="P383" s="271">
        <f t="shared" si="274"/>
        <v>0.75842562882211084</v>
      </c>
      <c r="Q383" s="271">
        <f t="shared" si="274"/>
        <v>0.76070955149103248</v>
      </c>
      <c r="R383" s="275">
        <f t="shared" si="274"/>
        <v>0.76518317005532888</v>
      </c>
    </row>
    <row r="384" spans="1:21" ht="13.5" thickBot="1" x14ac:dyDescent="0.25">
      <c r="A384" s="149" t="s">
        <v>27</v>
      </c>
      <c r="B384" s="298">
        <f t="shared" si="272"/>
        <v>0.73003424777917181</v>
      </c>
      <c r="C384" s="272">
        <f t="shared" si="272"/>
        <v>0.74253333249684494</v>
      </c>
      <c r="D384" s="272">
        <f t="shared" si="272"/>
        <v>0.73629135012149094</v>
      </c>
      <c r="E384" s="274">
        <f t="shared" si="272"/>
        <v>0.75195631352737513</v>
      </c>
      <c r="F384" s="271">
        <f t="shared" si="272"/>
        <v>0.76377875882052704</v>
      </c>
      <c r="G384" s="275">
        <f t="shared" si="272"/>
        <v>0.78024082846051868</v>
      </c>
      <c r="H384" s="271">
        <f t="shared" si="273"/>
        <v>0.73629135012149094</v>
      </c>
      <c r="I384" s="271">
        <f t="shared" si="273"/>
        <v>0.75195631352737513</v>
      </c>
      <c r="J384" s="271">
        <f t="shared" si="273"/>
        <v>0.74123882122943063</v>
      </c>
      <c r="K384" s="271">
        <f t="shared" si="273"/>
        <v>0.75053859964491554</v>
      </c>
      <c r="L384" s="298">
        <f t="shared" si="273"/>
        <v>0.75241736059406072</v>
      </c>
      <c r="M384" s="278">
        <f t="shared" si="274"/>
        <v>0.78429043896599326</v>
      </c>
      <c r="N384" s="271">
        <f t="shared" si="274"/>
        <v>0.78659008676900355</v>
      </c>
      <c r="O384" s="271">
        <f t="shared" si="274"/>
        <v>0.78862599324801452</v>
      </c>
      <c r="P384" s="271">
        <f t="shared" si="274"/>
        <v>0.79100287145037518</v>
      </c>
      <c r="Q384" s="271">
        <f t="shared" si="274"/>
        <v>0.79344655610134029</v>
      </c>
      <c r="R384" s="275">
        <f t="shared" si="274"/>
        <v>0.79594626849481875</v>
      </c>
    </row>
    <row r="385" spans="1:21" ht="15.75" x14ac:dyDescent="0.25">
      <c r="A385" s="364"/>
      <c r="E385" s="84"/>
      <c r="F385" s="84"/>
      <c r="G385" s="84"/>
    </row>
    <row r="386" spans="1:21" ht="15.75" x14ac:dyDescent="0.25">
      <c r="A386" s="364"/>
      <c r="E386" s="84"/>
      <c r="F386" s="84"/>
      <c r="G386" s="84"/>
    </row>
    <row r="387" spans="1:21" ht="15.75" x14ac:dyDescent="0.25">
      <c r="A387" s="654" t="s">
        <v>111</v>
      </c>
      <c r="B387" s="654"/>
      <c r="C387" s="639"/>
      <c r="D387" s="639"/>
      <c r="E387" s="639"/>
      <c r="F387" s="639"/>
      <c r="G387" s="639"/>
      <c r="H387" s="639"/>
      <c r="I387" s="639"/>
      <c r="J387" s="639"/>
      <c r="K387" s="639"/>
    </row>
    <row r="388" spans="1:21" ht="16.5" thickBot="1" x14ac:dyDescent="0.3">
      <c r="A388" s="655" t="s">
        <v>112</v>
      </c>
      <c r="B388" s="641"/>
      <c r="C388" s="641"/>
      <c r="D388" s="641"/>
      <c r="E388" s="641"/>
      <c r="F388" s="659"/>
      <c r="G388" s="659"/>
      <c r="H388" s="659"/>
      <c r="I388" s="659"/>
      <c r="J388" s="643"/>
      <c r="K388" s="643"/>
    </row>
    <row r="389" spans="1:21" ht="16.5" thickBot="1" x14ac:dyDescent="0.3">
      <c r="A389" s="11"/>
      <c r="B389" s="644" t="s">
        <v>5</v>
      </c>
      <c r="C389" s="644"/>
      <c r="D389" s="644"/>
      <c r="E389" s="644"/>
      <c r="F389" s="644"/>
      <c r="G389" s="645"/>
      <c r="H389" s="646" t="s">
        <v>6</v>
      </c>
      <c r="I389" s="647"/>
      <c r="J389" s="647"/>
      <c r="K389" s="647"/>
      <c r="L389" s="647"/>
      <c r="M389" s="635" t="s">
        <v>7</v>
      </c>
      <c r="N389" s="636"/>
      <c r="O389" s="636"/>
      <c r="P389" s="636"/>
      <c r="Q389" s="636"/>
      <c r="R389" s="637"/>
    </row>
    <row r="390" spans="1:21" ht="36.75" thickBot="1" x14ac:dyDescent="0.25">
      <c r="A390" s="220"/>
      <c r="B390" s="91">
        <v>2007</v>
      </c>
      <c r="C390" s="14">
        <v>2008</v>
      </c>
      <c r="D390" s="14">
        <v>2009</v>
      </c>
      <c r="E390" s="89">
        <v>2010</v>
      </c>
      <c r="F390" s="89">
        <v>2011</v>
      </c>
      <c r="G390" s="90">
        <v>2012</v>
      </c>
      <c r="H390" s="91" t="s">
        <v>8</v>
      </c>
      <c r="I390" s="15" t="s">
        <v>9</v>
      </c>
      <c r="J390" s="15" t="s">
        <v>30</v>
      </c>
      <c r="K390" s="15" t="s">
        <v>11</v>
      </c>
      <c r="L390" s="18" t="s">
        <v>12</v>
      </c>
      <c r="M390" s="91" t="s">
        <v>14</v>
      </c>
      <c r="N390" s="15" t="s">
        <v>15</v>
      </c>
      <c r="O390" s="15" t="s">
        <v>16</v>
      </c>
      <c r="P390" s="15" t="s">
        <v>17</v>
      </c>
      <c r="Q390" s="15" t="s">
        <v>18</v>
      </c>
      <c r="R390" s="16" t="s">
        <v>19</v>
      </c>
    </row>
    <row r="391" spans="1:21" ht="12.75" x14ac:dyDescent="0.2">
      <c r="A391" s="151" t="s">
        <v>45</v>
      </c>
      <c r="B391" s="290">
        <f t="shared" ref="B391:G395" si="275">B368/B285</f>
        <v>0.72548148322050499</v>
      </c>
      <c r="C391" s="243">
        <f t="shared" si="275"/>
        <v>0.74662682235370625</v>
      </c>
      <c r="D391" s="406">
        <f t="shared" si="275"/>
        <v>0.74543754141427965</v>
      </c>
      <c r="E391" s="407">
        <f t="shared" si="275"/>
        <v>0.7514476128875256</v>
      </c>
      <c r="F391" s="408">
        <f t="shared" si="275"/>
        <v>0.75809671521384658</v>
      </c>
      <c r="G391" s="409">
        <f t="shared" si="275"/>
        <v>0.78468214954516324</v>
      </c>
      <c r="H391" s="410">
        <f t="shared" ref="H391:L395" si="276">I368/I285</f>
        <v>0.74543754141427965</v>
      </c>
      <c r="I391" s="408">
        <f t="shared" si="276"/>
        <v>0.7514476128875256</v>
      </c>
      <c r="J391" s="408">
        <f t="shared" si="276"/>
        <v>0.74719185262842591</v>
      </c>
      <c r="K391" s="408">
        <f t="shared" si="276"/>
        <v>0.75796913313140057</v>
      </c>
      <c r="L391" s="411">
        <f t="shared" si="276"/>
        <v>0.76003332870434659</v>
      </c>
      <c r="M391" s="410">
        <f t="shared" ref="M391:R395" si="277">O368/O285</f>
        <v>0.78994640491318924</v>
      </c>
      <c r="N391" s="408">
        <f t="shared" si="277"/>
        <v>0.79142797519494001</v>
      </c>
      <c r="O391" s="408">
        <f t="shared" si="277"/>
        <v>0.79359387997584918</v>
      </c>
      <c r="P391" s="408">
        <f t="shared" si="277"/>
        <v>0.79548657235315856</v>
      </c>
      <c r="Q391" s="408">
        <f t="shared" si="277"/>
        <v>0.79724166169649913</v>
      </c>
      <c r="R391" s="409">
        <f t="shared" si="277"/>
        <v>0.79910395587248317</v>
      </c>
    </row>
    <row r="392" spans="1:21" ht="12.75" x14ac:dyDescent="0.2">
      <c r="A392" s="160" t="s">
        <v>46</v>
      </c>
      <c r="B392" s="291">
        <f t="shared" si="275"/>
        <v>0.67167480472509189</v>
      </c>
      <c r="C392" s="251">
        <f t="shared" si="275"/>
        <v>0.69224557628024386</v>
      </c>
      <c r="D392" s="251">
        <f t="shared" si="275"/>
        <v>0.67583151058066138</v>
      </c>
      <c r="E392" s="262">
        <f t="shared" si="275"/>
        <v>0.70173966371666552</v>
      </c>
      <c r="F392" s="250">
        <f t="shared" si="275"/>
        <v>0.7211998739546378</v>
      </c>
      <c r="G392" s="258">
        <f t="shared" si="275"/>
        <v>0.73249386819478401</v>
      </c>
      <c r="H392" s="412">
        <f t="shared" si="276"/>
        <v>0.67583151058066138</v>
      </c>
      <c r="I392" s="413">
        <f t="shared" si="276"/>
        <v>0.70173966371666552</v>
      </c>
      <c r="J392" s="413">
        <f t="shared" si="276"/>
        <v>0.69445703066002118</v>
      </c>
      <c r="K392" s="413">
        <f t="shared" si="276"/>
        <v>0.70510732790525532</v>
      </c>
      <c r="L392" s="414">
        <f t="shared" si="276"/>
        <v>0.7073595587167949</v>
      </c>
      <c r="M392" s="412">
        <f t="shared" si="277"/>
        <v>0.74311022728833465</v>
      </c>
      <c r="N392" s="413">
        <f t="shared" si="277"/>
        <v>0.74842043175356665</v>
      </c>
      <c r="O392" s="413">
        <f t="shared" si="277"/>
        <v>0.75376088700898025</v>
      </c>
      <c r="P392" s="413">
        <f t="shared" si="277"/>
        <v>0.75917451205546715</v>
      </c>
      <c r="Q392" s="413">
        <f t="shared" si="277"/>
        <v>0.76455320580859154</v>
      </c>
      <c r="R392" s="415">
        <f t="shared" si="277"/>
        <v>0.76993973898269585</v>
      </c>
    </row>
    <row r="393" spans="1:21" ht="12.75" x14ac:dyDescent="0.2">
      <c r="A393" s="160" t="s">
        <v>47</v>
      </c>
      <c r="B393" s="293">
        <f t="shared" si="275"/>
        <v>0.86046002236061281</v>
      </c>
      <c r="C393" s="261">
        <f t="shared" si="275"/>
        <v>0.87247239884290828</v>
      </c>
      <c r="D393" s="261">
        <f t="shared" si="275"/>
        <v>0.79322430301752278</v>
      </c>
      <c r="E393" s="294">
        <f t="shared" si="275"/>
        <v>0.84829150856922408</v>
      </c>
      <c r="F393" s="260">
        <f t="shared" si="275"/>
        <v>0.88510920647800639</v>
      </c>
      <c r="G393" s="295">
        <f t="shared" si="275"/>
        <v>0.90816709766829218</v>
      </c>
      <c r="H393" s="412">
        <f t="shared" si="276"/>
        <v>0.79322430301752278</v>
      </c>
      <c r="I393" s="413">
        <f t="shared" si="276"/>
        <v>0.84829150856922408</v>
      </c>
      <c r="J393" s="413">
        <f t="shared" si="276"/>
        <v>0.86863583365720953</v>
      </c>
      <c r="K393" s="413">
        <f t="shared" si="276"/>
        <v>0.87121799844840964</v>
      </c>
      <c r="L393" s="414">
        <f t="shared" si="276"/>
        <v>0.87301587301587302</v>
      </c>
      <c r="M393" s="412">
        <f t="shared" si="277"/>
        <v>0.90872317990998941</v>
      </c>
      <c r="N393" s="413">
        <f t="shared" si="277"/>
        <v>0.91241116090009244</v>
      </c>
      <c r="O393" s="413">
        <f t="shared" si="277"/>
        <v>0.90913129884820598</v>
      </c>
      <c r="P393" s="413">
        <f t="shared" si="277"/>
        <v>0.90559473157121873</v>
      </c>
      <c r="Q393" s="413">
        <f t="shared" si="277"/>
        <v>0.90203110876414738</v>
      </c>
      <c r="R393" s="415">
        <f t="shared" si="277"/>
        <v>0.89864394367129363</v>
      </c>
    </row>
    <row r="394" spans="1:21" ht="13.5" thickBot="1" x14ac:dyDescent="0.25">
      <c r="A394" s="151" t="s">
        <v>48</v>
      </c>
      <c r="B394" s="297">
        <f t="shared" si="275"/>
        <v>0.70381110631478272</v>
      </c>
      <c r="C394" s="264">
        <f t="shared" si="275"/>
        <v>0.73087430857338398</v>
      </c>
      <c r="D394" s="264">
        <f t="shared" si="275"/>
        <v>0.74630669626623825</v>
      </c>
      <c r="E394" s="266">
        <f t="shared" si="275"/>
        <v>0.76456523701337975</v>
      </c>
      <c r="F394" s="263">
        <f t="shared" si="275"/>
        <v>0.77434447878921275</v>
      </c>
      <c r="G394" s="267">
        <f t="shared" si="275"/>
        <v>0.78749760741806729</v>
      </c>
      <c r="H394" s="416">
        <f t="shared" si="276"/>
        <v>0.74630669626623825</v>
      </c>
      <c r="I394" s="417">
        <f t="shared" si="276"/>
        <v>0.76456523701337975</v>
      </c>
      <c r="J394" s="417">
        <f t="shared" si="276"/>
        <v>0.73163208076275943</v>
      </c>
      <c r="K394" s="417">
        <f t="shared" si="276"/>
        <v>0.74244060475161988</v>
      </c>
      <c r="L394" s="418">
        <f t="shared" si="276"/>
        <v>0.74434918160561181</v>
      </c>
      <c r="M394" s="416">
        <f t="shared" si="277"/>
        <v>0.79106578854076881</v>
      </c>
      <c r="N394" s="417">
        <f t="shared" si="277"/>
        <v>0.79307149616205064</v>
      </c>
      <c r="O394" s="417">
        <f t="shared" si="277"/>
        <v>0.7946664015862287</v>
      </c>
      <c r="P394" s="417">
        <f t="shared" si="277"/>
        <v>0.7963026080947545</v>
      </c>
      <c r="Q394" s="417">
        <f t="shared" si="277"/>
        <v>0.7982544875409977</v>
      </c>
      <c r="R394" s="419">
        <f t="shared" si="277"/>
        <v>0.80000337591815596</v>
      </c>
    </row>
    <row r="395" spans="1:21" ht="13.5" thickBot="1" x14ac:dyDescent="0.25">
      <c r="A395" s="149" t="s">
        <v>27</v>
      </c>
      <c r="B395" s="298">
        <f t="shared" si="275"/>
        <v>0.73003424777917147</v>
      </c>
      <c r="C395" s="272">
        <f t="shared" si="275"/>
        <v>0.74253333249684494</v>
      </c>
      <c r="D395" s="272">
        <f t="shared" si="275"/>
        <v>0.73629135012149183</v>
      </c>
      <c r="E395" s="274">
        <f t="shared" si="275"/>
        <v>0.75195631352737513</v>
      </c>
      <c r="F395" s="271">
        <f t="shared" si="275"/>
        <v>0.76377875882052693</v>
      </c>
      <c r="G395" s="275">
        <f t="shared" si="275"/>
        <v>0.78024155071591539</v>
      </c>
      <c r="H395" s="420">
        <f t="shared" si="276"/>
        <v>0.73629135012149183</v>
      </c>
      <c r="I395" s="421">
        <f t="shared" si="276"/>
        <v>0.75195631352737513</v>
      </c>
      <c r="J395" s="421">
        <f t="shared" si="276"/>
        <v>0.74244996655862527</v>
      </c>
      <c r="K395" s="421">
        <f t="shared" si="276"/>
        <v>0.75182774161241861</v>
      </c>
      <c r="L395" s="422">
        <f t="shared" si="276"/>
        <v>0.75363025046291787</v>
      </c>
      <c r="M395" s="420">
        <f t="shared" si="277"/>
        <v>0.78430327233199693</v>
      </c>
      <c r="N395" s="421">
        <f t="shared" si="277"/>
        <v>0.7865713117223353</v>
      </c>
      <c r="O395" s="421">
        <f t="shared" si="277"/>
        <v>0.78862525677555229</v>
      </c>
      <c r="P395" s="421">
        <f t="shared" si="277"/>
        <v>0.79098608503279211</v>
      </c>
      <c r="Q395" s="421">
        <f t="shared" si="277"/>
        <v>0.79345197637770837</v>
      </c>
      <c r="R395" s="423">
        <f t="shared" si="277"/>
        <v>0.79596554070693859</v>
      </c>
    </row>
    <row r="396" spans="1:21" ht="15.75" x14ac:dyDescent="0.25">
      <c r="A396" s="364"/>
      <c r="E396" s="84"/>
      <c r="F396" s="84"/>
      <c r="G396" s="84"/>
    </row>
    <row r="397" spans="1:21" s="590" customFormat="1" ht="15.75" x14ac:dyDescent="0.25">
      <c r="A397" s="617"/>
      <c r="E397" s="589"/>
      <c r="F397" s="589"/>
      <c r="G397" s="589"/>
    </row>
    <row r="398" spans="1:21" ht="15.75" x14ac:dyDescent="0.25">
      <c r="A398" s="654" t="s">
        <v>113</v>
      </c>
      <c r="B398" s="639"/>
      <c r="C398" s="639"/>
      <c r="D398" s="639"/>
      <c r="E398" s="639"/>
      <c r="F398" s="639"/>
      <c r="G398" s="639"/>
      <c r="H398" s="639"/>
      <c r="I398" s="639"/>
      <c r="J398" s="639"/>
      <c r="K398" s="639"/>
      <c r="L398" s="639"/>
      <c r="M398" s="639"/>
      <c r="O398" s="611"/>
      <c r="P398" s="611"/>
      <c r="Q398" s="611"/>
      <c r="R398" s="611"/>
      <c r="S398" s="611"/>
      <c r="T398" s="611"/>
    </row>
    <row r="399" spans="1:21" ht="16.5" thickBot="1" x14ac:dyDescent="0.3">
      <c r="A399" s="655" t="s">
        <v>114</v>
      </c>
      <c r="B399" s="642"/>
      <c r="C399" s="642"/>
      <c r="D399" s="642"/>
      <c r="E399" s="642"/>
      <c r="F399" s="642"/>
      <c r="G399" s="642"/>
      <c r="H399" s="642"/>
      <c r="I399" s="643"/>
      <c r="J399" s="643"/>
      <c r="K399" s="643"/>
      <c r="L399" s="643"/>
      <c r="M399" s="643"/>
    </row>
    <row r="400" spans="1:21" ht="16.5" thickBot="1" x14ac:dyDescent="0.3">
      <c r="A400" s="11"/>
      <c r="B400" s="644" t="s">
        <v>5</v>
      </c>
      <c r="C400" s="644"/>
      <c r="D400" s="644"/>
      <c r="E400" s="644"/>
      <c r="F400" s="644"/>
      <c r="G400" s="644"/>
      <c r="H400" s="645"/>
      <c r="I400" s="656" t="s">
        <v>6</v>
      </c>
      <c r="J400" s="657"/>
      <c r="K400" s="657"/>
      <c r="L400" s="657"/>
      <c r="M400" s="657"/>
      <c r="N400" s="658"/>
      <c r="O400" s="635" t="s">
        <v>7</v>
      </c>
      <c r="P400" s="636"/>
      <c r="Q400" s="636"/>
      <c r="R400" s="636"/>
      <c r="S400" s="636"/>
      <c r="T400" s="636"/>
      <c r="U400" s="637"/>
    </row>
    <row r="401" spans="1:23" ht="60.75" thickBot="1" x14ac:dyDescent="0.25">
      <c r="A401" s="220"/>
      <c r="B401" s="91">
        <v>2007</v>
      </c>
      <c r="C401" s="14">
        <v>2008</v>
      </c>
      <c r="D401" s="14">
        <v>2009</v>
      </c>
      <c r="E401" s="89">
        <v>2010</v>
      </c>
      <c r="F401" s="89">
        <v>2011</v>
      </c>
      <c r="G401" s="90">
        <v>2012</v>
      </c>
      <c r="H401" s="17" t="s">
        <v>164</v>
      </c>
      <c r="I401" s="91" t="s">
        <v>8</v>
      </c>
      <c r="J401" s="15" t="s">
        <v>9</v>
      </c>
      <c r="K401" s="15" t="s">
        <v>10</v>
      </c>
      <c r="L401" s="15" t="s">
        <v>11</v>
      </c>
      <c r="M401" s="18" t="s">
        <v>12</v>
      </c>
      <c r="N401" s="17" t="s">
        <v>13</v>
      </c>
      <c r="O401" s="91" t="s">
        <v>14</v>
      </c>
      <c r="P401" s="15" t="s">
        <v>15</v>
      </c>
      <c r="Q401" s="15" t="s">
        <v>16</v>
      </c>
      <c r="R401" s="15" t="s">
        <v>17</v>
      </c>
      <c r="S401" s="15" t="s">
        <v>18</v>
      </c>
      <c r="T401" s="18" t="s">
        <v>19</v>
      </c>
      <c r="U401" s="17" t="s">
        <v>163</v>
      </c>
    </row>
    <row r="402" spans="1:23" ht="12.75" x14ac:dyDescent="0.2">
      <c r="A402" s="128" t="s">
        <v>115</v>
      </c>
      <c r="B402" s="561">
        <v>3275</v>
      </c>
      <c r="C402" s="424">
        <v>1703</v>
      </c>
      <c r="D402" s="425">
        <v>2014</v>
      </c>
      <c r="E402" s="425">
        <v>2327</v>
      </c>
      <c r="F402" s="562">
        <v>2041</v>
      </c>
      <c r="G402" s="426">
        <f>136+2178</f>
        <v>2314</v>
      </c>
      <c r="H402" s="133">
        <f t="shared" ref="H402:H409" si="278">RATE(5,,-B402,G402)</f>
        <v>-6.7110059446377671E-2</v>
      </c>
      <c r="I402" s="425">
        <v>2014</v>
      </c>
      <c r="J402" s="425">
        <v>2327</v>
      </c>
      <c r="K402" s="301">
        <v>2150</v>
      </c>
      <c r="L402" s="301">
        <v>2210</v>
      </c>
      <c r="M402" s="427">
        <v>2310</v>
      </c>
      <c r="N402" s="133">
        <f t="shared" ref="N402:N409" si="279">RATE(4,,-I402,M402)</f>
        <v>3.487555477854444E-2</v>
      </c>
      <c r="O402" s="618">
        <v>2229</v>
      </c>
      <c r="P402" s="619">
        <v>2218</v>
      </c>
      <c r="Q402" s="619">
        <v>2276</v>
      </c>
      <c r="R402" s="619">
        <v>2359</v>
      </c>
      <c r="S402" s="619">
        <v>2409</v>
      </c>
      <c r="T402" s="620">
        <v>2486</v>
      </c>
      <c r="U402" s="45">
        <f>RATE(7,,-G402,T402)</f>
        <v>1.0295114367909442E-2</v>
      </c>
    </row>
    <row r="403" spans="1:23" ht="12.75" x14ac:dyDescent="0.2">
      <c r="A403" s="160" t="s">
        <v>165</v>
      </c>
      <c r="B403" s="554"/>
      <c r="C403" s="549"/>
      <c r="D403" s="549"/>
      <c r="E403" s="549"/>
      <c r="F403" s="555"/>
      <c r="G403" s="550"/>
      <c r="H403" s="54">
        <v>0</v>
      </c>
      <c r="I403" s="551"/>
      <c r="J403" s="549"/>
      <c r="K403" s="549"/>
      <c r="L403" s="549"/>
      <c r="M403" s="552"/>
      <c r="N403" s="54">
        <v>0</v>
      </c>
      <c r="O403" s="621">
        <v>0</v>
      </c>
      <c r="P403" s="622">
        <v>21</v>
      </c>
      <c r="Q403" s="622">
        <v>192</v>
      </c>
      <c r="R403" s="622">
        <v>449</v>
      </c>
      <c r="S403" s="622">
        <v>652</v>
      </c>
      <c r="T403" s="623">
        <v>758</v>
      </c>
      <c r="U403" s="54">
        <v>0</v>
      </c>
    </row>
    <row r="404" spans="1:23" ht="13.5" thickBot="1" x14ac:dyDescent="0.25">
      <c r="A404" s="151" t="s">
        <v>38</v>
      </c>
      <c r="B404" s="563">
        <v>1990</v>
      </c>
      <c r="C404" s="428">
        <v>1879</v>
      </c>
      <c r="D404" s="429">
        <v>1912</v>
      </c>
      <c r="E404" s="429">
        <v>1931</v>
      </c>
      <c r="F404" s="564">
        <v>2107</v>
      </c>
      <c r="G404" s="430">
        <f>983+1417</f>
        <v>2400</v>
      </c>
      <c r="H404" s="145">
        <f t="shared" si="278"/>
        <v>3.8177549492449656E-2</v>
      </c>
      <c r="I404" s="429">
        <v>1912</v>
      </c>
      <c r="J404" s="429">
        <v>1931</v>
      </c>
      <c r="K404" s="173">
        <v>2290</v>
      </c>
      <c r="L404" s="173">
        <v>2500</v>
      </c>
      <c r="M404" s="174">
        <v>2750</v>
      </c>
      <c r="N404" s="145">
        <f t="shared" si="279"/>
        <v>9.5118716473238676E-2</v>
      </c>
      <c r="O404" s="624">
        <v>2508</v>
      </c>
      <c r="P404" s="625">
        <v>2558</v>
      </c>
      <c r="Q404" s="625">
        <v>2572</v>
      </c>
      <c r="R404" s="625">
        <v>2253</v>
      </c>
      <c r="S404" s="625">
        <v>2141</v>
      </c>
      <c r="T404" s="626">
        <v>2126</v>
      </c>
      <c r="U404" s="145">
        <f t="shared" ref="U404:U409" si="280">RATE(7,,-G404,T404)</f>
        <v>-1.7168969573390789E-2</v>
      </c>
    </row>
    <row r="405" spans="1:23" ht="13.5" thickBot="1" x14ac:dyDescent="0.25">
      <c r="A405" s="149" t="s">
        <v>21</v>
      </c>
      <c r="B405" s="150">
        <f t="shared" ref="B405:F405" si="281">SUM(B402:B404)</f>
        <v>5265</v>
      </c>
      <c r="C405" s="64">
        <f t="shared" si="281"/>
        <v>3582</v>
      </c>
      <c r="D405" s="64">
        <f t="shared" si="281"/>
        <v>3926</v>
      </c>
      <c r="E405" s="64">
        <f t="shared" si="281"/>
        <v>4258</v>
      </c>
      <c r="F405" s="64">
        <f t="shared" si="281"/>
        <v>4148</v>
      </c>
      <c r="G405" s="65">
        <f t="shared" ref="G405" si="282">SUM(G402:G404)</f>
        <v>4714</v>
      </c>
      <c r="H405" s="35">
        <f t="shared" si="278"/>
        <v>-2.1866258419443837E-2</v>
      </c>
      <c r="I405" s="150">
        <f>SUM(I402:I404)</f>
        <v>3926</v>
      </c>
      <c r="J405" s="64">
        <f t="shared" ref="J405:M405" si="283">SUM(J402:J404)</f>
        <v>4258</v>
      </c>
      <c r="K405" s="64">
        <f t="shared" si="283"/>
        <v>4440</v>
      </c>
      <c r="L405" s="64">
        <f t="shared" si="283"/>
        <v>4710</v>
      </c>
      <c r="M405" s="64">
        <f t="shared" si="283"/>
        <v>5060</v>
      </c>
      <c r="N405" s="35">
        <f t="shared" si="279"/>
        <v>6.5491661754328301E-2</v>
      </c>
      <c r="O405" s="64">
        <f t="shared" ref="O405:T405" si="284">SUM(O402:O404)</f>
        <v>4737</v>
      </c>
      <c r="P405" s="64">
        <f t="shared" si="284"/>
        <v>4797</v>
      </c>
      <c r="Q405" s="64">
        <f t="shared" si="284"/>
        <v>5040</v>
      </c>
      <c r="R405" s="64">
        <f t="shared" si="284"/>
        <v>5061</v>
      </c>
      <c r="S405" s="64">
        <f t="shared" si="284"/>
        <v>5202</v>
      </c>
      <c r="T405" s="64">
        <f t="shared" si="284"/>
        <v>5370</v>
      </c>
      <c r="U405" s="35">
        <f t="shared" si="280"/>
        <v>1.8787316767723442E-2</v>
      </c>
    </row>
    <row r="406" spans="1:23" ht="12.75" x14ac:dyDescent="0.2">
      <c r="A406" s="128" t="s">
        <v>22</v>
      </c>
      <c r="B406" s="436">
        <v>427</v>
      </c>
      <c r="C406" s="437">
        <v>556</v>
      </c>
      <c r="D406" s="438">
        <v>733</v>
      </c>
      <c r="E406" s="438">
        <v>759</v>
      </c>
      <c r="F406" s="564">
        <v>667</v>
      </c>
      <c r="G406" s="430">
        <f>149+609</f>
        <v>758</v>
      </c>
      <c r="H406" s="145">
        <f t="shared" si="278"/>
        <v>0.12162651178356106</v>
      </c>
      <c r="I406" s="438">
        <v>733</v>
      </c>
      <c r="J406" s="438">
        <v>759</v>
      </c>
      <c r="K406" s="301">
        <v>740</v>
      </c>
      <c r="L406" s="301">
        <v>745</v>
      </c>
      <c r="M406" s="427">
        <v>750</v>
      </c>
      <c r="N406" s="145">
        <f t="shared" si="279"/>
        <v>5.7483347965408219E-3</v>
      </c>
      <c r="O406" s="439">
        <v>823</v>
      </c>
      <c r="P406" s="301">
        <v>847</v>
      </c>
      <c r="Q406" s="301">
        <v>887</v>
      </c>
      <c r="R406" s="301">
        <v>937</v>
      </c>
      <c r="S406" s="301">
        <v>1009</v>
      </c>
      <c r="T406" s="440">
        <v>1031</v>
      </c>
      <c r="U406" s="145">
        <f t="shared" si="280"/>
        <v>4.4922807282646061E-2</v>
      </c>
    </row>
    <row r="407" spans="1:23" ht="12.75" x14ac:dyDescent="0.2">
      <c r="A407" s="160" t="s">
        <v>23</v>
      </c>
      <c r="B407" s="441">
        <v>261</v>
      </c>
      <c r="C407" s="442">
        <v>279</v>
      </c>
      <c r="D407" s="443">
        <v>252</v>
      </c>
      <c r="E407" s="443">
        <v>316</v>
      </c>
      <c r="F407" s="565">
        <v>390</v>
      </c>
      <c r="G407" s="444">
        <f>280.292+137.708</f>
        <v>418</v>
      </c>
      <c r="H407" s="54">
        <f t="shared" si="278"/>
        <v>9.8770914930939757E-2</v>
      </c>
      <c r="I407" s="443">
        <v>252</v>
      </c>
      <c r="J407" s="443">
        <v>316</v>
      </c>
      <c r="K407" s="169">
        <v>346.93086921071176</v>
      </c>
      <c r="L407" s="169">
        <v>390.69702000000001</v>
      </c>
      <c r="M407" s="170">
        <v>398.65620352075177</v>
      </c>
      <c r="N407" s="445">
        <f t="shared" si="279"/>
        <v>0.12150056431836966</v>
      </c>
      <c r="O407" s="168">
        <v>440</v>
      </c>
      <c r="P407" s="169">
        <v>468</v>
      </c>
      <c r="Q407" s="169">
        <v>480</v>
      </c>
      <c r="R407" s="169">
        <v>516.73305454957676</v>
      </c>
      <c r="S407" s="169">
        <v>540.12491985321947</v>
      </c>
      <c r="T407" s="233">
        <v>565.88886609078736</v>
      </c>
      <c r="U407" s="54">
        <f t="shared" si="280"/>
        <v>4.4223715964243231E-2</v>
      </c>
      <c r="W407" s="612"/>
    </row>
    <row r="408" spans="1:23" ht="13.5" thickBot="1" x14ac:dyDescent="0.25">
      <c r="A408" s="282" t="s">
        <v>24</v>
      </c>
      <c r="B408" s="446">
        <v>35</v>
      </c>
      <c r="C408" s="447">
        <v>47</v>
      </c>
      <c r="D408" s="429">
        <v>39</v>
      </c>
      <c r="E408" s="429">
        <v>64</v>
      </c>
      <c r="F408" s="566">
        <v>59</v>
      </c>
      <c r="G408" s="430">
        <v>86</v>
      </c>
      <c r="H408" s="61">
        <f t="shared" si="278"/>
        <v>0.19697776039785048</v>
      </c>
      <c r="I408" s="429">
        <v>39</v>
      </c>
      <c r="J408" s="429">
        <v>64</v>
      </c>
      <c r="K408" s="173">
        <v>53</v>
      </c>
      <c r="L408" s="173">
        <v>62</v>
      </c>
      <c r="M408" s="174">
        <v>64</v>
      </c>
      <c r="N408" s="142">
        <f t="shared" si="279"/>
        <v>0.13182385133054039</v>
      </c>
      <c r="O408" s="146">
        <v>90.461063378316595</v>
      </c>
      <c r="P408" s="147">
        <v>95.262317434103025</v>
      </c>
      <c r="Q408" s="147">
        <v>100</v>
      </c>
      <c r="R408" s="147">
        <v>107</v>
      </c>
      <c r="S408" s="147">
        <v>115</v>
      </c>
      <c r="T408" s="236">
        <v>120</v>
      </c>
      <c r="U408" s="61">
        <f t="shared" si="280"/>
        <v>4.8742747911338251E-2</v>
      </c>
    </row>
    <row r="409" spans="1:23" ht="13.5" thickBot="1" x14ac:dyDescent="0.25">
      <c r="A409" s="149" t="s">
        <v>116</v>
      </c>
      <c r="B409" s="431">
        <f t="shared" ref="B409:I409" si="285">B405+B406+B407+B408</f>
        <v>5988</v>
      </c>
      <c r="C409" s="432">
        <f t="shared" si="285"/>
        <v>4464</v>
      </c>
      <c r="D409" s="432">
        <f t="shared" si="285"/>
        <v>4950</v>
      </c>
      <c r="E409" s="433">
        <f t="shared" si="285"/>
        <v>5397</v>
      </c>
      <c r="F409" s="434">
        <f t="shared" si="285"/>
        <v>5264</v>
      </c>
      <c r="G409" s="435">
        <f t="shared" si="285"/>
        <v>5976</v>
      </c>
      <c r="H409" s="61">
        <f t="shared" si="278"/>
        <v>-4.0112327391252908E-4</v>
      </c>
      <c r="I409" s="433">
        <f t="shared" si="285"/>
        <v>4950</v>
      </c>
      <c r="J409" s="448">
        <f>J405+J406+J407+J408</f>
        <v>5397</v>
      </c>
      <c r="K409" s="70">
        <f>K405+K406+K407+K408</f>
        <v>5579.9308692107115</v>
      </c>
      <c r="L409" s="38">
        <f>L405+L406+L407+L408</f>
        <v>5907.6970199999996</v>
      </c>
      <c r="M409" s="70">
        <f>M405+M406+M407+M408</f>
        <v>6272.6562035207517</v>
      </c>
      <c r="N409" s="35">
        <f t="shared" si="279"/>
        <v>6.099068625217078E-2</v>
      </c>
      <c r="O409" s="433">
        <f t="shared" ref="O409:T409" si="286">O405+O406+O407+O408</f>
        <v>6090.4610633783168</v>
      </c>
      <c r="P409" s="434">
        <f t="shared" si="286"/>
        <v>6207.2623174341034</v>
      </c>
      <c r="Q409" s="434">
        <f t="shared" si="286"/>
        <v>6507</v>
      </c>
      <c r="R409" s="434">
        <f t="shared" si="286"/>
        <v>6621.733054549577</v>
      </c>
      <c r="S409" s="434">
        <f t="shared" si="286"/>
        <v>6866.1249198532196</v>
      </c>
      <c r="T409" s="431">
        <f t="shared" si="286"/>
        <v>7086.8888660907869</v>
      </c>
      <c r="U409" s="35">
        <f t="shared" si="280"/>
        <v>2.4655467905937468E-2</v>
      </c>
    </row>
    <row r="410" spans="1:23" ht="15.75" x14ac:dyDescent="0.25">
      <c r="A410" s="364"/>
      <c r="E410" s="84"/>
      <c r="F410" s="84"/>
      <c r="G410" s="84"/>
    </row>
    <row r="411" spans="1:23" ht="15.75" x14ac:dyDescent="0.25">
      <c r="A411" s="654" t="s">
        <v>117</v>
      </c>
      <c r="B411" s="639"/>
      <c r="C411" s="639"/>
      <c r="D411" s="639"/>
      <c r="E411" s="639"/>
      <c r="F411" s="639"/>
      <c r="G411" s="639"/>
      <c r="H411" s="639"/>
      <c r="I411" s="639"/>
      <c r="J411" s="639"/>
      <c r="K411" s="639"/>
      <c r="L411" s="639"/>
      <c r="M411" s="639"/>
    </row>
    <row r="412" spans="1:23" ht="16.5" thickBot="1" x14ac:dyDescent="0.3">
      <c r="A412" s="655" t="s">
        <v>118</v>
      </c>
      <c r="B412" s="642"/>
      <c r="C412" s="642"/>
      <c r="D412" s="642"/>
      <c r="E412" s="642"/>
      <c r="F412" s="642"/>
      <c r="G412" s="642"/>
      <c r="H412" s="642"/>
      <c r="I412" s="643"/>
      <c r="J412" s="643"/>
      <c r="K412" s="643"/>
      <c r="L412" s="643"/>
      <c r="M412" s="643"/>
    </row>
    <row r="413" spans="1:23" ht="16.5" thickBot="1" x14ac:dyDescent="0.3">
      <c r="A413" s="11"/>
      <c r="B413" s="644" t="s">
        <v>5</v>
      </c>
      <c r="C413" s="644"/>
      <c r="D413" s="644"/>
      <c r="E413" s="644"/>
      <c r="F413" s="644"/>
      <c r="G413" s="644"/>
      <c r="H413" s="645"/>
      <c r="I413" s="656" t="s">
        <v>6</v>
      </c>
      <c r="J413" s="657"/>
      <c r="K413" s="657"/>
      <c r="L413" s="657"/>
      <c r="M413" s="657"/>
      <c r="N413" s="658"/>
      <c r="O413" s="635" t="s">
        <v>7</v>
      </c>
      <c r="P413" s="636"/>
      <c r="Q413" s="636"/>
      <c r="R413" s="636"/>
      <c r="S413" s="636"/>
      <c r="T413" s="636"/>
      <c r="U413" s="637"/>
    </row>
    <row r="414" spans="1:23" ht="60.75" thickBot="1" x14ac:dyDescent="0.25">
      <c r="A414" s="220"/>
      <c r="B414" s="91">
        <v>2007</v>
      </c>
      <c r="C414" s="14">
        <v>2008</v>
      </c>
      <c r="D414" s="14">
        <v>2009</v>
      </c>
      <c r="E414" s="89">
        <v>2010</v>
      </c>
      <c r="F414" s="89">
        <v>2011</v>
      </c>
      <c r="G414" s="90">
        <v>2012</v>
      </c>
      <c r="H414" s="17" t="s">
        <v>164</v>
      </c>
      <c r="I414" s="91" t="s">
        <v>8</v>
      </c>
      <c r="J414" s="15" t="s">
        <v>9</v>
      </c>
      <c r="K414" s="15" t="s">
        <v>10</v>
      </c>
      <c r="L414" s="15" t="s">
        <v>11</v>
      </c>
      <c r="M414" s="18" t="s">
        <v>12</v>
      </c>
      <c r="N414" s="17" t="s">
        <v>13</v>
      </c>
      <c r="O414" s="91" t="s">
        <v>14</v>
      </c>
      <c r="P414" s="15" t="s">
        <v>15</v>
      </c>
      <c r="Q414" s="15" t="s">
        <v>16</v>
      </c>
      <c r="R414" s="15" t="s">
        <v>17</v>
      </c>
      <c r="S414" s="15" t="s">
        <v>18</v>
      </c>
      <c r="T414" s="18" t="s">
        <v>19</v>
      </c>
      <c r="U414" s="17" t="s">
        <v>163</v>
      </c>
    </row>
    <row r="415" spans="1:23" ht="12.75" x14ac:dyDescent="0.2">
      <c r="A415" s="151" t="s">
        <v>45</v>
      </c>
      <c r="B415" s="218">
        <v>1307.3333333333335</v>
      </c>
      <c r="C415" s="216">
        <v>1414.6666666666667</v>
      </c>
      <c r="D415" s="217">
        <v>1502.5</v>
      </c>
      <c r="E415" s="557">
        <v>1612.75</v>
      </c>
      <c r="F415" s="232">
        <v>1769.9169999999999</v>
      </c>
      <c r="G415" s="231">
        <v>2111.5</v>
      </c>
      <c r="H415" s="133">
        <f t="shared" ref="H415:H419" si="287">RATE(5,,-B415,G415)</f>
        <v>0.10062899636431728</v>
      </c>
      <c r="I415" s="217">
        <v>1502.5</v>
      </c>
      <c r="J415" s="301">
        <v>1592</v>
      </c>
      <c r="K415" s="557">
        <v>1612.75</v>
      </c>
      <c r="L415" s="301">
        <v>1803</v>
      </c>
      <c r="M415" s="427">
        <v>1924</v>
      </c>
      <c r="N415" s="133">
        <f t="shared" ref="N415:N419" si="288">RATE(4,,-I415,M415)</f>
        <v>6.3769775613979535E-2</v>
      </c>
      <c r="O415" s="449">
        <v>2138.0628234347414</v>
      </c>
      <c r="P415" s="449">
        <v>2202.9657999253595</v>
      </c>
      <c r="Q415" s="449">
        <v>2323.639464785701</v>
      </c>
      <c r="R415" s="449">
        <v>2376.6414749656133</v>
      </c>
      <c r="S415" s="449">
        <v>2475.4377770897063</v>
      </c>
      <c r="T415" s="450">
        <v>2566.993063478516</v>
      </c>
      <c r="U415" s="45">
        <f>RATE(7,,-G415,T415)</f>
        <v>2.8298227143657411E-2</v>
      </c>
    </row>
    <row r="416" spans="1:23" ht="12.75" x14ac:dyDescent="0.2">
      <c r="A416" s="160" t="s">
        <v>46</v>
      </c>
      <c r="B416" s="222">
        <v>1018.1666666666671</v>
      </c>
      <c r="C416" s="74">
        <v>1092.0833333333335</v>
      </c>
      <c r="D416" s="155">
        <v>1157.4166666666672</v>
      </c>
      <c r="E416" s="558">
        <v>1555.9169999999999</v>
      </c>
      <c r="F416" s="235">
        <v>1775.1669999999999</v>
      </c>
      <c r="G416" s="76">
        <v>1972.25</v>
      </c>
      <c r="H416" s="156">
        <f t="shared" si="287"/>
        <v>0.14137568911258783</v>
      </c>
      <c r="I416" s="155">
        <v>1157.4166666666672</v>
      </c>
      <c r="J416" s="169">
        <v>1636</v>
      </c>
      <c r="K416" s="558">
        <v>1555.9169999999999</v>
      </c>
      <c r="L416" s="169">
        <v>1778</v>
      </c>
      <c r="M416" s="170">
        <v>1897</v>
      </c>
      <c r="N416" s="156">
        <f t="shared" si="288"/>
        <v>0.13147353351777932</v>
      </c>
      <c r="O416" s="97">
        <v>2288.8456148178616</v>
      </c>
      <c r="P416" s="97">
        <v>2350.5138817158427</v>
      </c>
      <c r="Q416" s="97">
        <v>2495.4601377265144</v>
      </c>
      <c r="R416" s="97">
        <v>2553.3511713873227</v>
      </c>
      <c r="S416" s="97">
        <v>2662.0431701944435</v>
      </c>
      <c r="T416" s="451">
        <v>2761.8452243532993</v>
      </c>
      <c r="U416" s="302">
        <f t="shared" ref="U416:U419" si="289">RATE(7,,-G416,T416)</f>
        <v>4.9279174096044008E-2</v>
      </c>
    </row>
    <row r="417" spans="1:21" ht="12.75" x14ac:dyDescent="0.2">
      <c r="A417" s="160" t="s">
        <v>47</v>
      </c>
      <c r="B417" s="161">
        <v>2679.1666666666665</v>
      </c>
      <c r="C417" s="162">
        <v>971.5</v>
      </c>
      <c r="D417" s="163">
        <v>1295.6666666666665</v>
      </c>
      <c r="E417" s="558">
        <v>1462.5</v>
      </c>
      <c r="F417" s="399">
        <v>906.5</v>
      </c>
      <c r="G417" s="164">
        <v>970.5</v>
      </c>
      <c r="H417" s="54">
        <f t="shared" si="287"/>
        <v>-0.18379516762732309</v>
      </c>
      <c r="I417" s="163">
        <v>1295.6666666666665</v>
      </c>
      <c r="J417" s="169">
        <v>1250</v>
      </c>
      <c r="K417" s="558">
        <v>1462.5</v>
      </c>
      <c r="L417" s="169">
        <v>1302</v>
      </c>
      <c r="M417" s="170">
        <v>1338</v>
      </c>
      <c r="N417" s="54">
        <f t="shared" si="288"/>
        <v>8.0700382513432534E-3</v>
      </c>
      <c r="O417" s="168">
        <v>562.76466366308478</v>
      </c>
      <c r="P417" s="288">
        <v>529.38955921660829</v>
      </c>
      <c r="Q417" s="288">
        <v>523.68797332517579</v>
      </c>
      <c r="R417" s="288">
        <v>530.19693593581269</v>
      </c>
      <c r="S417" s="288">
        <v>547.82495135484521</v>
      </c>
      <c r="T417" s="358">
        <v>563.48248740923771</v>
      </c>
      <c r="U417" s="54">
        <f t="shared" si="289"/>
        <v>-7.4728321646658324E-2</v>
      </c>
    </row>
    <row r="418" spans="1:21" ht="13.5" thickBot="1" x14ac:dyDescent="0.25">
      <c r="A418" s="151" t="s">
        <v>48</v>
      </c>
      <c r="B418" s="140">
        <v>983.33333333333348</v>
      </c>
      <c r="C418" s="141">
        <v>985.75</v>
      </c>
      <c r="D418" s="75">
        <v>994.41666666666674</v>
      </c>
      <c r="E418" s="354">
        <v>765.83299999999997</v>
      </c>
      <c r="F418" s="347">
        <v>812.41700000000003</v>
      </c>
      <c r="G418" s="76">
        <v>921.75</v>
      </c>
      <c r="H418" s="61">
        <f t="shared" si="287"/>
        <v>-1.2851529388730328E-2</v>
      </c>
      <c r="I418" s="75">
        <v>994.41666666666674</v>
      </c>
      <c r="J418" s="173">
        <v>909</v>
      </c>
      <c r="K418" s="354">
        <v>765.83299999999997</v>
      </c>
      <c r="L418" s="173">
        <v>1025</v>
      </c>
      <c r="M418" s="174">
        <v>1114</v>
      </c>
      <c r="N418" s="61">
        <f t="shared" si="288"/>
        <v>2.8795839001333742E-2</v>
      </c>
      <c r="O418" s="97">
        <v>1100.7879614626295</v>
      </c>
      <c r="P418" s="97">
        <v>1124.3930765762923</v>
      </c>
      <c r="Q418" s="97">
        <v>1164.2124241626088</v>
      </c>
      <c r="R418" s="97">
        <v>1161.5434722608281</v>
      </c>
      <c r="S418" s="97">
        <v>1180.8190212142249</v>
      </c>
      <c r="T418" s="451">
        <v>1194.5680908497338</v>
      </c>
      <c r="U418" s="61">
        <f t="shared" si="289"/>
        <v>3.7732443792189208E-2</v>
      </c>
    </row>
    <row r="419" spans="1:21" ht="13.5" thickBot="1" x14ac:dyDescent="0.25">
      <c r="A419" s="149" t="s">
        <v>49</v>
      </c>
      <c r="B419" s="65">
        <f t="shared" ref="B419:I419" si="290">SUM(B415:B418)</f>
        <v>5988</v>
      </c>
      <c r="C419" s="66">
        <f t="shared" si="290"/>
        <v>4464</v>
      </c>
      <c r="D419" s="66">
        <f t="shared" si="290"/>
        <v>4950</v>
      </c>
      <c r="E419" s="67">
        <f t="shared" si="290"/>
        <v>5396.9999999999991</v>
      </c>
      <c r="F419" s="64">
        <f t="shared" si="290"/>
        <v>5264.0010000000002</v>
      </c>
      <c r="G419" s="196">
        <f t="shared" si="290"/>
        <v>5976</v>
      </c>
      <c r="H419" s="35">
        <f t="shared" si="287"/>
        <v>-4.0112327391252908E-4</v>
      </c>
      <c r="I419" s="67">
        <f t="shared" si="290"/>
        <v>4950</v>
      </c>
      <c r="J419" s="452">
        <f>SUM(J415:J418)</f>
        <v>5387</v>
      </c>
      <c r="K419" s="64">
        <f>SUM(K415:K418)</f>
        <v>5396.9999999999991</v>
      </c>
      <c r="L419" s="64">
        <f>SUM(L415:L418)</f>
        <v>5908</v>
      </c>
      <c r="M419" s="64">
        <f>SUM(M415:M418)</f>
        <v>6273</v>
      </c>
      <c r="N419" s="35">
        <f t="shared" si="288"/>
        <v>6.100522384811638E-2</v>
      </c>
      <c r="O419" s="64">
        <f t="shared" ref="O419:T419" si="291">SUM(O415:O418)</f>
        <v>6090.4610633783177</v>
      </c>
      <c r="P419" s="64">
        <f t="shared" si="291"/>
        <v>6207.2623174341024</v>
      </c>
      <c r="Q419" s="64">
        <f t="shared" si="291"/>
        <v>6506.9999999999991</v>
      </c>
      <c r="R419" s="64">
        <f t="shared" si="291"/>
        <v>6621.7330545495761</v>
      </c>
      <c r="S419" s="64">
        <f t="shared" si="291"/>
        <v>6866.1249198532205</v>
      </c>
      <c r="T419" s="64">
        <f t="shared" si="291"/>
        <v>7086.8888660907869</v>
      </c>
      <c r="U419" s="35">
        <f t="shared" si="289"/>
        <v>2.4655467905937468E-2</v>
      </c>
    </row>
    <row r="420" spans="1:21" ht="15" x14ac:dyDescent="0.25">
      <c r="A420" s="453" t="s">
        <v>119</v>
      </c>
      <c r="E420" s="84"/>
      <c r="F420" s="84"/>
      <c r="G420" s="84"/>
      <c r="H420" s="83"/>
      <c r="I420" s="83"/>
      <c r="J420" s="83"/>
      <c r="K420" s="83"/>
      <c r="M420" s="454"/>
    </row>
    <row r="421" spans="1:21" ht="15.75" x14ac:dyDescent="0.25">
      <c r="A421" s="364"/>
      <c r="E421" s="84"/>
      <c r="F421" s="84"/>
      <c r="G421" s="84"/>
      <c r="M421" s="455"/>
    </row>
    <row r="422" spans="1:21" ht="15.75" x14ac:dyDescent="0.25">
      <c r="A422" s="654" t="s">
        <v>120</v>
      </c>
      <c r="B422" s="639"/>
      <c r="C422" s="639"/>
      <c r="D422" s="639"/>
      <c r="E422" s="639"/>
      <c r="F422" s="639"/>
      <c r="G422" s="639"/>
      <c r="H422" s="639"/>
      <c r="I422" s="639"/>
      <c r="J422" s="639"/>
      <c r="K422" s="639"/>
    </row>
    <row r="423" spans="1:21" ht="16.5" thickBot="1" x14ac:dyDescent="0.3">
      <c r="A423" s="655" t="s">
        <v>121</v>
      </c>
      <c r="B423" s="642"/>
      <c r="C423" s="642"/>
      <c r="D423" s="642"/>
      <c r="E423" s="642"/>
      <c r="F423" s="643"/>
      <c r="G423" s="643"/>
      <c r="H423" s="643"/>
      <c r="I423" s="643"/>
      <c r="J423" s="643"/>
      <c r="K423" s="643"/>
    </row>
    <row r="424" spans="1:21" ht="16.5" thickBot="1" x14ac:dyDescent="0.3">
      <c r="A424" s="11"/>
      <c r="B424" s="644" t="s">
        <v>5</v>
      </c>
      <c r="C424" s="644"/>
      <c r="D424" s="644"/>
      <c r="E424" s="644"/>
      <c r="F424" s="644"/>
      <c r="G424" s="645"/>
      <c r="H424" s="646" t="s">
        <v>6</v>
      </c>
      <c r="I424" s="647"/>
      <c r="J424" s="647"/>
      <c r="K424" s="647"/>
      <c r="L424" s="648"/>
      <c r="M424" s="635" t="s">
        <v>7</v>
      </c>
      <c r="N424" s="636"/>
      <c r="O424" s="636"/>
      <c r="P424" s="636"/>
      <c r="Q424" s="636"/>
      <c r="R424" s="637"/>
    </row>
    <row r="425" spans="1:21" ht="36.75" thickBot="1" x14ac:dyDescent="0.25">
      <c r="A425" s="220"/>
      <c r="B425" s="91">
        <v>2007</v>
      </c>
      <c r="C425" s="14">
        <v>2008</v>
      </c>
      <c r="D425" s="14">
        <v>2009</v>
      </c>
      <c r="E425" s="89">
        <v>2010</v>
      </c>
      <c r="F425" s="89">
        <v>2011</v>
      </c>
      <c r="G425" s="90">
        <v>2012</v>
      </c>
      <c r="H425" s="91" t="s">
        <v>8</v>
      </c>
      <c r="I425" s="15" t="s">
        <v>9</v>
      </c>
      <c r="J425" s="15" t="s">
        <v>30</v>
      </c>
      <c r="K425" s="15" t="s">
        <v>11</v>
      </c>
      <c r="L425" s="16" t="s">
        <v>12</v>
      </c>
      <c r="M425" s="91" t="s">
        <v>14</v>
      </c>
      <c r="N425" s="15" t="s">
        <v>15</v>
      </c>
      <c r="O425" s="15" t="s">
        <v>16</v>
      </c>
      <c r="P425" s="15" t="s">
        <v>17</v>
      </c>
      <c r="Q425" s="15" t="s">
        <v>18</v>
      </c>
      <c r="R425" s="16" t="s">
        <v>19</v>
      </c>
    </row>
    <row r="426" spans="1:21" ht="13.5" thickBot="1" x14ac:dyDescent="0.25">
      <c r="A426" s="149" t="s">
        <v>21</v>
      </c>
      <c r="B426" s="298">
        <f t="shared" ref="B426:G429" si="292">B405/B13</f>
        <v>0.25512429132141301</v>
      </c>
      <c r="C426" s="272">
        <f t="shared" si="292"/>
        <v>0.18712778184097795</v>
      </c>
      <c r="D426" s="456">
        <f t="shared" si="292"/>
        <v>0.1824773413897281</v>
      </c>
      <c r="E426" s="456">
        <f t="shared" si="292"/>
        <v>0.19498122538694018</v>
      </c>
      <c r="F426" s="456">
        <f t="shared" si="292"/>
        <v>0.18654434250764526</v>
      </c>
      <c r="G426" s="457">
        <f t="shared" si="292"/>
        <v>0.21193184372611609</v>
      </c>
      <c r="H426" s="420">
        <f t="shared" ref="H426:L429" si="293">I405/I13</f>
        <v>0.1824773413897281</v>
      </c>
      <c r="I426" s="421">
        <f t="shared" si="293"/>
        <v>0.19498122538694018</v>
      </c>
      <c r="J426" s="421">
        <f t="shared" si="293"/>
        <v>0.19859551818222482</v>
      </c>
      <c r="K426" s="421">
        <f t="shared" si="293"/>
        <v>0.2066333245590945</v>
      </c>
      <c r="L426" s="423">
        <f t="shared" si="293"/>
        <v>0.21584268225056519</v>
      </c>
      <c r="M426" s="420">
        <f t="shared" ref="M426:R429" si="294">O405/O13</f>
        <v>0.21019079559568787</v>
      </c>
      <c r="N426" s="421">
        <f t="shared" si="294"/>
        <v>0.21052267075826028</v>
      </c>
      <c r="O426" s="421">
        <f t="shared" si="294"/>
        <v>0.21651464978627263</v>
      </c>
      <c r="P426" s="421">
        <f t="shared" si="294"/>
        <v>0.21263089269848012</v>
      </c>
      <c r="Q426" s="421">
        <f t="shared" si="294"/>
        <v>0.21310177030967434</v>
      </c>
      <c r="R426" s="421">
        <f t="shared" si="294"/>
        <v>0.21599872116941418</v>
      </c>
    </row>
    <row r="427" spans="1:21" ht="12.75" x14ac:dyDescent="0.2">
      <c r="A427" s="128" t="s">
        <v>22</v>
      </c>
      <c r="B427" s="290">
        <f t="shared" si="292"/>
        <v>0.45425531914893619</v>
      </c>
      <c r="C427" s="243">
        <f t="shared" si="292"/>
        <v>0.4487489911218725</v>
      </c>
      <c r="D427" s="244">
        <f t="shared" si="292"/>
        <v>0.4558457711442786</v>
      </c>
      <c r="E427" s="243">
        <f t="shared" si="292"/>
        <v>0.54761904761904767</v>
      </c>
      <c r="F427" s="243">
        <f t="shared" si="292"/>
        <v>0.56382079459002532</v>
      </c>
      <c r="G427" s="248">
        <f t="shared" si="292"/>
        <v>0.58988326848249029</v>
      </c>
      <c r="H427" s="410">
        <f t="shared" si="293"/>
        <v>0.4558457711442786</v>
      </c>
      <c r="I427" s="408">
        <f t="shared" si="293"/>
        <v>0.54761904761904767</v>
      </c>
      <c r="J427" s="408">
        <f t="shared" si="293"/>
        <v>0.52857142857142858</v>
      </c>
      <c r="K427" s="408">
        <f t="shared" si="293"/>
        <v>0.52097902097902093</v>
      </c>
      <c r="L427" s="409">
        <f t="shared" si="293"/>
        <v>0.50335570469798663</v>
      </c>
      <c r="M427" s="410">
        <f t="shared" si="294"/>
        <v>0.56172013448997593</v>
      </c>
      <c r="N427" s="408">
        <f t="shared" si="294"/>
        <v>0.56528054266581595</v>
      </c>
      <c r="O427" s="408">
        <f t="shared" si="294"/>
        <v>0.58734626387191713</v>
      </c>
      <c r="P427" s="408">
        <f t="shared" si="294"/>
        <v>0.57950365955059979</v>
      </c>
      <c r="Q427" s="408">
        <f t="shared" si="294"/>
        <v>0.5955409706858692</v>
      </c>
      <c r="R427" s="408">
        <f t="shared" si="294"/>
        <v>0.59275163390647456</v>
      </c>
    </row>
    <row r="428" spans="1:21" ht="12.75" x14ac:dyDescent="0.2">
      <c r="A428" s="160" t="s">
        <v>23</v>
      </c>
      <c r="B428" s="291">
        <f t="shared" si="292"/>
        <v>0.19594594594594594</v>
      </c>
      <c r="C428" s="251">
        <f t="shared" si="292"/>
        <v>0.2085201793721973</v>
      </c>
      <c r="D428" s="251">
        <f t="shared" si="292"/>
        <v>0.17166212534059946</v>
      </c>
      <c r="E428" s="251">
        <f t="shared" si="292"/>
        <v>0.17883418222976796</v>
      </c>
      <c r="F428" s="251">
        <f t="shared" si="292"/>
        <v>0.21024258760107817</v>
      </c>
      <c r="G428" s="256">
        <f t="shared" si="292"/>
        <v>0.20611439842209073</v>
      </c>
      <c r="H428" s="412">
        <f t="shared" si="293"/>
        <v>0.17166212534059946</v>
      </c>
      <c r="I428" s="413">
        <f t="shared" si="293"/>
        <v>0.17883418222976796</v>
      </c>
      <c r="J428" s="413">
        <f t="shared" si="293"/>
        <v>0.19734406667275983</v>
      </c>
      <c r="K428" s="413">
        <f t="shared" si="293"/>
        <v>0.198828</v>
      </c>
      <c r="L428" s="415">
        <f t="shared" si="293"/>
        <v>0.19982767093772019</v>
      </c>
      <c r="M428" s="412">
        <f t="shared" si="294"/>
        <v>0.20083261575221301</v>
      </c>
      <c r="N428" s="413">
        <f t="shared" si="294"/>
        <v>0.20763128759119226</v>
      </c>
      <c r="O428" s="413">
        <f t="shared" si="294"/>
        <v>0.20242194143764661</v>
      </c>
      <c r="P428" s="413">
        <f t="shared" si="294"/>
        <v>0.21592132707280715</v>
      </c>
      <c r="Q428" s="413">
        <f t="shared" si="294"/>
        <v>0.21794175705414934</v>
      </c>
      <c r="R428" s="413">
        <f t="shared" si="294"/>
        <v>0.21998109270527816</v>
      </c>
    </row>
    <row r="429" spans="1:21" ht="13.5" thickBot="1" x14ac:dyDescent="0.25">
      <c r="A429" s="282" t="s">
        <v>24</v>
      </c>
      <c r="B429" s="405">
        <f t="shared" si="292"/>
        <v>0.10703363914373089</v>
      </c>
      <c r="C429" s="265">
        <f t="shared" si="292"/>
        <v>0.1394658753709199</v>
      </c>
      <c r="D429" s="265">
        <f t="shared" si="292"/>
        <v>9.9489795918367346E-2</v>
      </c>
      <c r="E429" s="265">
        <f t="shared" si="292"/>
        <v>0.14349775784753363</v>
      </c>
      <c r="F429" s="265">
        <f t="shared" si="292"/>
        <v>0.13378684807256236</v>
      </c>
      <c r="G429" s="458">
        <f t="shared" si="292"/>
        <v>0.19026548672566371</v>
      </c>
      <c r="H429" s="459">
        <f t="shared" si="293"/>
        <v>9.9489795918367346E-2</v>
      </c>
      <c r="I429" s="460">
        <f t="shared" si="293"/>
        <v>0.14349775784753363</v>
      </c>
      <c r="J429" s="460">
        <f t="shared" si="293"/>
        <v>0.11041666666666666</v>
      </c>
      <c r="K429" s="460">
        <f t="shared" si="293"/>
        <v>0.12062256809338522</v>
      </c>
      <c r="L429" s="461">
        <f t="shared" si="293"/>
        <v>0.1200750469043152</v>
      </c>
      <c r="M429" s="459">
        <f t="shared" si="294"/>
        <v>0.19298765476691235</v>
      </c>
      <c r="N429" s="460">
        <f t="shared" si="294"/>
        <v>0.19436821210078001</v>
      </c>
      <c r="O429" s="460">
        <f t="shared" si="294"/>
        <v>0.19083855279273412</v>
      </c>
      <c r="P429" s="460">
        <f t="shared" si="294"/>
        <v>0.19122550358534277</v>
      </c>
      <c r="Q429" s="460">
        <f t="shared" si="294"/>
        <v>0.19098203752885717</v>
      </c>
      <c r="R429" s="460">
        <f t="shared" si="294"/>
        <v>0.18654467831881133</v>
      </c>
    </row>
    <row r="430" spans="1:21" ht="13.5" thickBot="1" x14ac:dyDescent="0.25">
      <c r="A430" s="149" t="s">
        <v>116</v>
      </c>
      <c r="B430" s="298">
        <f t="shared" ref="B430:G430" si="295">B409/B19</f>
        <v>0.25246648115355425</v>
      </c>
      <c r="C430" s="272">
        <f t="shared" si="295"/>
        <v>0.19699042407660738</v>
      </c>
      <c r="D430" s="272">
        <f t="shared" si="295"/>
        <v>0.1941404871161313</v>
      </c>
      <c r="E430" s="272">
        <f t="shared" si="295"/>
        <v>0.20663118802404379</v>
      </c>
      <c r="F430" s="272">
        <f t="shared" si="295"/>
        <v>0.20048750761730652</v>
      </c>
      <c r="G430" s="277">
        <f t="shared" si="295"/>
        <v>0.22468699477384668</v>
      </c>
      <c r="H430" s="420">
        <f>I409/I19</f>
        <v>0.1941404871161313</v>
      </c>
      <c r="I430" s="421">
        <f>J409/J19</f>
        <v>0.20663118802404379</v>
      </c>
      <c r="J430" s="421">
        <f>K409/K19</f>
        <v>0.20910364883682636</v>
      </c>
      <c r="K430" s="421">
        <f>L409/L19</f>
        <v>0.2156251193517775</v>
      </c>
      <c r="L430" s="423">
        <f>M409/M19</f>
        <v>0.22298020701435256</v>
      </c>
      <c r="M430" s="420">
        <f t="shared" ref="M430:R430" si="296">O409/O19</f>
        <v>0.22326601363201554</v>
      </c>
      <c r="N430" s="421">
        <f t="shared" si="296"/>
        <v>0.22438068857768251</v>
      </c>
      <c r="O430" s="421">
        <f t="shared" si="296"/>
        <v>0.22966031375568746</v>
      </c>
      <c r="P430" s="421">
        <f t="shared" si="296"/>
        <v>0.22805888541353145</v>
      </c>
      <c r="Q430" s="421">
        <f t="shared" si="296"/>
        <v>0.22987542103229916</v>
      </c>
      <c r="R430" s="421">
        <f t="shared" si="296"/>
        <v>0.23224559686693824</v>
      </c>
    </row>
    <row r="431" spans="1:21" ht="15.75" x14ac:dyDescent="0.25">
      <c r="A431" s="364"/>
      <c r="E431" s="84"/>
      <c r="F431" s="84"/>
      <c r="G431" s="84"/>
      <c r="H431" s="299"/>
      <c r="I431" s="299"/>
    </row>
    <row r="432" spans="1:21" s="590" customFormat="1" ht="15.75" x14ac:dyDescent="0.25">
      <c r="A432" s="617"/>
      <c r="E432" s="589"/>
      <c r="F432" s="589"/>
      <c r="G432" s="589"/>
      <c r="H432" s="595"/>
      <c r="I432" s="595"/>
    </row>
    <row r="433" spans="1:21" x14ac:dyDescent="0.2">
      <c r="A433" s="462"/>
      <c r="E433" s="3"/>
      <c r="F433" s="3"/>
      <c r="G433" s="3"/>
    </row>
    <row r="434" spans="1:21" ht="18" x14ac:dyDescent="0.25">
      <c r="A434" s="463" t="s">
        <v>122</v>
      </c>
      <c r="E434" s="3"/>
      <c r="F434" s="3"/>
      <c r="G434" s="3"/>
    </row>
    <row r="435" spans="1:21" ht="15.75" x14ac:dyDescent="0.25">
      <c r="A435" s="464"/>
      <c r="E435" s="3"/>
      <c r="F435" s="3"/>
      <c r="G435" s="3"/>
    </row>
    <row r="436" spans="1:21" ht="15.75" x14ac:dyDescent="0.25">
      <c r="A436" s="654" t="s">
        <v>123</v>
      </c>
      <c r="B436" s="639"/>
      <c r="C436" s="639"/>
      <c r="D436" s="639"/>
      <c r="E436" s="639"/>
      <c r="F436" s="639"/>
      <c r="G436" s="639"/>
      <c r="H436" s="639"/>
      <c r="I436" s="639"/>
      <c r="J436" s="639"/>
      <c r="K436" s="639"/>
      <c r="L436" s="639"/>
      <c r="M436" s="639"/>
    </row>
    <row r="437" spans="1:21" ht="16.5" thickBot="1" x14ac:dyDescent="0.3">
      <c r="A437" s="662" t="s">
        <v>124</v>
      </c>
      <c r="B437" s="643"/>
      <c r="C437" s="643"/>
      <c r="D437" s="643"/>
      <c r="E437" s="639"/>
      <c r="F437" s="639"/>
      <c r="G437" s="639"/>
      <c r="H437" s="639"/>
      <c r="I437" s="639"/>
      <c r="J437" s="639"/>
      <c r="K437" s="639"/>
      <c r="L437" s="639"/>
      <c r="M437" s="639"/>
      <c r="N437" s="639"/>
    </row>
    <row r="438" spans="1:21" ht="16.5" thickBot="1" x14ac:dyDescent="0.3">
      <c r="A438" s="465"/>
      <c r="B438" s="644" t="s">
        <v>125</v>
      </c>
      <c r="C438" s="644"/>
      <c r="D438" s="644"/>
      <c r="E438" s="644"/>
      <c r="F438" s="644"/>
      <c r="G438" s="644"/>
      <c r="H438" s="645"/>
      <c r="I438" s="656" t="s">
        <v>6</v>
      </c>
      <c r="J438" s="657"/>
      <c r="K438" s="657"/>
      <c r="L438" s="657"/>
      <c r="M438" s="657"/>
      <c r="N438" s="658"/>
      <c r="O438" s="635" t="s">
        <v>126</v>
      </c>
      <c r="P438" s="636"/>
      <c r="Q438" s="636"/>
      <c r="R438" s="636"/>
      <c r="S438" s="636"/>
      <c r="T438" s="636"/>
      <c r="U438" s="637"/>
    </row>
    <row r="439" spans="1:21" ht="61.5" thickBot="1" x14ac:dyDescent="0.3">
      <c r="A439" s="466"/>
      <c r="B439" s="91">
        <v>2007</v>
      </c>
      <c r="C439" s="14">
        <v>2008</v>
      </c>
      <c r="D439" s="14">
        <v>2009</v>
      </c>
      <c r="E439" s="89">
        <v>2010</v>
      </c>
      <c r="F439" s="89">
        <v>2011</v>
      </c>
      <c r="G439" s="90">
        <v>2012</v>
      </c>
      <c r="H439" s="17" t="s">
        <v>164</v>
      </c>
      <c r="I439" s="91" t="s">
        <v>8</v>
      </c>
      <c r="J439" s="15" t="s">
        <v>9</v>
      </c>
      <c r="K439" s="15" t="s">
        <v>10</v>
      </c>
      <c r="L439" s="15" t="s">
        <v>11</v>
      </c>
      <c r="M439" s="18" t="s">
        <v>12</v>
      </c>
      <c r="N439" s="17" t="s">
        <v>13</v>
      </c>
      <c r="O439" s="91" t="s">
        <v>14</v>
      </c>
      <c r="P439" s="15" t="s">
        <v>15</v>
      </c>
      <c r="Q439" s="15" t="s">
        <v>16</v>
      </c>
      <c r="R439" s="15" t="s">
        <v>17</v>
      </c>
      <c r="S439" s="15" t="s">
        <v>18</v>
      </c>
      <c r="T439" s="18" t="s">
        <v>19</v>
      </c>
      <c r="U439" s="17" t="s">
        <v>163</v>
      </c>
    </row>
    <row r="440" spans="1:21" ht="12.75" x14ac:dyDescent="0.2">
      <c r="A440" s="128" t="s">
        <v>127</v>
      </c>
      <c r="B440" s="152">
        <v>528</v>
      </c>
      <c r="C440" s="153">
        <v>531</v>
      </c>
      <c r="D440" s="154">
        <v>569</v>
      </c>
      <c r="E440" s="154">
        <v>574</v>
      </c>
      <c r="F440" s="560">
        <v>579</v>
      </c>
      <c r="G440" s="371">
        <v>596</v>
      </c>
      <c r="H440" s="45">
        <f t="shared" ref="H440:H449" si="297">RATE(5,,-B440,G440)</f>
        <v>2.4524780883396033E-2</v>
      </c>
      <c r="I440" s="467">
        <v>569</v>
      </c>
      <c r="J440" s="154">
        <v>574</v>
      </c>
      <c r="K440" s="468">
        <v>595.35</v>
      </c>
      <c r="L440" s="469">
        <v>625.11750000000006</v>
      </c>
      <c r="M440" s="470">
        <v>656.37337500000012</v>
      </c>
      <c r="N440" s="45">
        <f t="shared" ref="N440:N449" si="298">RATE(4,,-I440,M440)</f>
        <v>3.6357685503370846E-2</v>
      </c>
      <c r="O440" s="97">
        <v>637</v>
      </c>
      <c r="P440" s="97">
        <v>658</v>
      </c>
      <c r="Q440" s="97">
        <v>681</v>
      </c>
      <c r="R440" s="97">
        <v>714</v>
      </c>
      <c r="S440" s="97">
        <v>736</v>
      </c>
      <c r="T440" s="28">
        <v>762</v>
      </c>
      <c r="U440" s="45">
        <f>RATE(7,,-G440,T440)</f>
        <v>3.5724147232303868E-2</v>
      </c>
    </row>
    <row r="441" spans="1:21" ht="12.75" x14ac:dyDescent="0.2">
      <c r="A441" s="160" t="s">
        <v>128</v>
      </c>
      <c r="B441" s="161">
        <v>92</v>
      </c>
      <c r="C441" s="162">
        <v>135</v>
      </c>
      <c r="D441" s="163">
        <v>139</v>
      </c>
      <c r="E441" s="163">
        <v>155</v>
      </c>
      <c r="F441" s="399">
        <v>170</v>
      </c>
      <c r="G441" s="164">
        <v>170</v>
      </c>
      <c r="H441" s="54">
        <f t="shared" si="297"/>
        <v>0.13066049634005705</v>
      </c>
      <c r="I441" s="224">
        <v>139</v>
      </c>
      <c r="J441" s="163">
        <v>155</v>
      </c>
      <c r="K441" s="225">
        <v>143</v>
      </c>
      <c r="L441" s="55">
        <v>144</v>
      </c>
      <c r="M441" s="359">
        <v>145</v>
      </c>
      <c r="N441" s="54">
        <f t="shared" si="298"/>
        <v>1.0620958492763555E-2</v>
      </c>
      <c r="O441" s="288">
        <v>170.85</v>
      </c>
      <c r="P441" s="288">
        <v>171.70424999999997</v>
      </c>
      <c r="Q441" s="288">
        <v>172.56277124999997</v>
      </c>
      <c r="R441" s="288">
        <v>173.42558510624994</v>
      </c>
      <c r="S441" s="288">
        <v>174.29271303178118</v>
      </c>
      <c r="T441" s="57">
        <v>175.16417659694005</v>
      </c>
      <c r="U441" s="54">
        <f t="shared" ref="U441:U449" si="299">RATE(7,,-G441,T441)</f>
        <v>4.284186581227957E-3</v>
      </c>
    </row>
    <row r="442" spans="1:21" ht="13.5" thickBot="1" x14ac:dyDescent="0.25">
      <c r="A442" s="471" t="s">
        <v>129</v>
      </c>
      <c r="B442" s="140">
        <v>104</v>
      </c>
      <c r="C442" s="141">
        <v>117</v>
      </c>
      <c r="D442" s="75">
        <v>117</v>
      </c>
      <c r="E442" s="75">
        <v>126</v>
      </c>
      <c r="F442" s="235">
        <v>132</v>
      </c>
      <c r="G442" s="76">
        <v>146</v>
      </c>
      <c r="H442" s="145">
        <f t="shared" si="297"/>
        <v>7.0197428974220266E-2</v>
      </c>
      <c r="I442" s="227">
        <v>117</v>
      </c>
      <c r="J442" s="75">
        <v>126</v>
      </c>
      <c r="K442" s="472">
        <v>127.84905900000001</v>
      </c>
      <c r="L442" s="473">
        <v>131.68453077000001</v>
      </c>
      <c r="M442" s="367">
        <v>135.63506669310001</v>
      </c>
      <c r="N442" s="145">
        <f t="shared" si="298"/>
        <v>3.7639583931075443E-2</v>
      </c>
      <c r="O442" s="97">
        <v>148.10250000000002</v>
      </c>
      <c r="P442" s="97">
        <v>149.21326875000003</v>
      </c>
      <c r="Q442" s="97">
        <v>150.33236826562504</v>
      </c>
      <c r="R442" s="97">
        <v>151.45986102761722</v>
      </c>
      <c r="S442" s="97">
        <v>152.59580998532437</v>
      </c>
      <c r="T442" s="28">
        <v>153.74027856021431</v>
      </c>
      <c r="U442" s="145">
        <f t="shared" si="299"/>
        <v>7.4070192706172924E-3</v>
      </c>
    </row>
    <row r="443" spans="1:21" ht="13.5" thickBot="1" x14ac:dyDescent="0.25">
      <c r="A443" s="149" t="s">
        <v>130</v>
      </c>
      <c r="B443" s="362">
        <f t="shared" ref="B443:F443" si="300">B440+B441+B442</f>
        <v>724</v>
      </c>
      <c r="C443" s="67">
        <f t="shared" si="300"/>
        <v>783</v>
      </c>
      <c r="D443" s="64">
        <f t="shared" si="300"/>
        <v>825</v>
      </c>
      <c r="E443" s="64">
        <f t="shared" si="300"/>
        <v>855</v>
      </c>
      <c r="F443" s="64">
        <f t="shared" si="300"/>
        <v>881</v>
      </c>
      <c r="G443" s="196">
        <f t="shared" ref="G443:I443" si="301">G440+G441+G442</f>
        <v>912</v>
      </c>
      <c r="H443" s="35">
        <f t="shared" si="297"/>
        <v>4.7252135023157386E-2</v>
      </c>
      <c r="I443" s="150">
        <f t="shared" si="301"/>
        <v>825</v>
      </c>
      <c r="J443" s="239">
        <f>J440+J441+J442</f>
        <v>855</v>
      </c>
      <c r="K443" s="67">
        <f>K440+K441+K442</f>
        <v>866.19905900000003</v>
      </c>
      <c r="L443" s="64">
        <f>L440+L441+L442</f>
        <v>900.8020307700001</v>
      </c>
      <c r="M443" s="64">
        <f>M440+M441+M442</f>
        <v>937.00844169310017</v>
      </c>
      <c r="N443" s="35">
        <f t="shared" si="298"/>
        <v>3.2339128829974063E-2</v>
      </c>
      <c r="O443" s="150">
        <f t="shared" ref="O443:T443" si="302">O440+O441+O442</f>
        <v>955.9525000000001</v>
      </c>
      <c r="P443" s="64">
        <f t="shared" si="302"/>
        <v>978.91751875</v>
      </c>
      <c r="Q443" s="64">
        <f t="shared" si="302"/>
        <v>1003.895139515625</v>
      </c>
      <c r="R443" s="64">
        <f t="shared" si="302"/>
        <v>1038.8854461338672</v>
      </c>
      <c r="S443" s="64">
        <f t="shared" si="302"/>
        <v>1062.8885230171056</v>
      </c>
      <c r="T443" s="196">
        <f t="shared" si="302"/>
        <v>1090.9044551571544</v>
      </c>
      <c r="U443" s="35">
        <f t="shared" si="299"/>
        <v>2.5919123491869252E-2</v>
      </c>
    </row>
    <row r="444" spans="1:21" ht="12.75" x14ac:dyDescent="0.2">
      <c r="A444" s="474" t="s">
        <v>131</v>
      </c>
      <c r="B444" s="152">
        <v>112</v>
      </c>
      <c r="C444" s="153">
        <v>115</v>
      </c>
      <c r="D444" s="154">
        <v>121</v>
      </c>
      <c r="E444" s="154">
        <v>117</v>
      </c>
      <c r="F444" s="235">
        <v>109</v>
      </c>
      <c r="G444" s="76">
        <v>111</v>
      </c>
      <c r="H444" s="145">
        <f t="shared" si="297"/>
        <v>-1.7921262171798459E-3</v>
      </c>
      <c r="I444" s="467">
        <v>121</v>
      </c>
      <c r="J444" s="154">
        <v>117</v>
      </c>
      <c r="K444" s="281">
        <v>121.29383499999997</v>
      </c>
      <c r="L444" s="475">
        <v>124.56876854499995</v>
      </c>
      <c r="M444" s="367">
        <v>124.56876854499995</v>
      </c>
      <c r="N444" s="145">
        <f t="shared" si="298"/>
        <v>7.2933114864491685E-3</v>
      </c>
      <c r="O444" s="97">
        <v>111.1</v>
      </c>
      <c r="P444" s="97">
        <v>112.211</v>
      </c>
      <c r="Q444" s="97">
        <v>113.33311</v>
      </c>
      <c r="R444" s="97">
        <v>114.46644110000001</v>
      </c>
      <c r="S444" s="97">
        <v>115.61110551100002</v>
      </c>
      <c r="T444" s="28">
        <v>116.76721656611002</v>
      </c>
      <c r="U444" s="145">
        <f t="shared" si="299"/>
        <v>7.2622646347412518E-3</v>
      </c>
    </row>
    <row r="445" spans="1:21" ht="12.75" x14ac:dyDescent="0.2">
      <c r="A445" s="474" t="s">
        <v>132</v>
      </c>
      <c r="B445" s="161">
        <v>500</v>
      </c>
      <c r="C445" s="162">
        <v>459</v>
      </c>
      <c r="D445" s="163">
        <v>474</v>
      </c>
      <c r="E445" s="163">
        <v>474</v>
      </c>
      <c r="F445" s="399">
        <v>471</v>
      </c>
      <c r="G445" s="164">
        <v>465</v>
      </c>
      <c r="H445" s="54">
        <f t="shared" si="297"/>
        <v>-1.4409316206010181E-2</v>
      </c>
      <c r="I445" s="224">
        <v>474</v>
      </c>
      <c r="J445" s="163">
        <v>474</v>
      </c>
      <c r="K445" s="355">
        <v>482.23687499999994</v>
      </c>
      <c r="L445" s="476">
        <v>494.29279687499991</v>
      </c>
      <c r="M445" s="477">
        <v>494.29279687499991</v>
      </c>
      <c r="N445" s="54">
        <f t="shared" si="298"/>
        <v>1.0535290988530559E-2</v>
      </c>
      <c r="O445" s="288">
        <v>475.23</v>
      </c>
      <c r="P445" s="288">
        <v>481.07203789136508</v>
      </c>
      <c r="Q445" s="288">
        <v>486.98589239094963</v>
      </c>
      <c r="R445" s="288">
        <v>492.97244634568347</v>
      </c>
      <c r="S445" s="288">
        <v>499.03259345539965</v>
      </c>
      <c r="T445" s="57">
        <v>505.16723840624991</v>
      </c>
      <c r="U445" s="54">
        <f t="shared" si="299"/>
        <v>1.190634199483597E-2</v>
      </c>
    </row>
    <row r="446" spans="1:21" ht="12.75" x14ac:dyDescent="0.2">
      <c r="A446" s="474" t="s">
        <v>133</v>
      </c>
      <c r="B446" s="161">
        <v>67</v>
      </c>
      <c r="C446" s="162">
        <v>75</v>
      </c>
      <c r="D446" s="163">
        <v>74</v>
      </c>
      <c r="E446" s="163">
        <v>74</v>
      </c>
      <c r="F446" s="399">
        <v>74</v>
      </c>
      <c r="G446" s="164">
        <v>75</v>
      </c>
      <c r="H446" s="54">
        <f t="shared" si="297"/>
        <v>2.2815479579900263E-2</v>
      </c>
      <c r="I446" s="224">
        <v>74</v>
      </c>
      <c r="J446" s="163">
        <v>74</v>
      </c>
      <c r="K446" s="225">
        <v>81.240501224999974</v>
      </c>
      <c r="L446" s="55">
        <v>83.433994758074959</v>
      </c>
      <c r="M446" s="359">
        <v>85.686712616542977</v>
      </c>
      <c r="N446" s="54">
        <f t="shared" si="298"/>
        <v>3.7338365571982834E-2</v>
      </c>
      <c r="O446" s="288">
        <v>75.75</v>
      </c>
      <c r="P446" s="288">
        <v>77.381829275091178</v>
      </c>
      <c r="Q446" s="288">
        <v>79.04881190705423</v>
      </c>
      <c r="R446" s="288">
        <v>80.751705180072136</v>
      </c>
      <c r="S446" s="288">
        <v>82.491282691971449</v>
      </c>
      <c r="T446" s="57">
        <v>84.268334705655704</v>
      </c>
      <c r="U446" s="54">
        <f t="shared" si="299"/>
        <v>1.678474352246466E-2</v>
      </c>
    </row>
    <row r="447" spans="1:21" ht="13.5" thickBot="1" x14ac:dyDescent="0.25">
      <c r="A447" s="478" t="s">
        <v>134</v>
      </c>
      <c r="B447" s="140">
        <v>86</v>
      </c>
      <c r="C447" s="141">
        <v>92</v>
      </c>
      <c r="D447" s="75">
        <v>97</v>
      </c>
      <c r="E447" s="75">
        <v>91</v>
      </c>
      <c r="F447" s="347">
        <v>82</v>
      </c>
      <c r="G447" s="76">
        <v>80</v>
      </c>
      <c r="H447" s="145">
        <f t="shared" si="297"/>
        <v>-1.4360029278534891E-2</v>
      </c>
      <c r="I447" s="227">
        <v>97</v>
      </c>
      <c r="J447" s="75">
        <v>91</v>
      </c>
      <c r="K447" s="472">
        <v>93.849199999999996</v>
      </c>
      <c r="L447" s="473">
        <v>94.787691999999993</v>
      </c>
      <c r="M447" s="367">
        <v>94.787691999999993</v>
      </c>
      <c r="N447" s="145">
        <f t="shared" si="298"/>
        <v>-5.7512500989428091E-3</v>
      </c>
      <c r="O447" s="97">
        <v>80.8</v>
      </c>
      <c r="P447" s="97">
        <v>83.587965176923021</v>
      </c>
      <c r="Q447" s="97">
        <v>86.472127752704154</v>
      </c>
      <c r="R447" s="97">
        <v>89.455806972369714</v>
      </c>
      <c r="S447" s="97">
        <v>92.542436609900832</v>
      </c>
      <c r="T447" s="28">
        <v>95.735568919999992</v>
      </c>
      <c r="U447" s="61">
        <f t="shared" si="299"/>
        <v>2.5983736350336396E-2</v>
      </c>
    </row>
    <row r="448" spans="1:21" ht="13.5" thickBot="1" x14ac:dyDescent="0.25">
      <c r="A448" s="149" t="s">
        <v>135</v>
      </c>
      <c r="B448" s="65">
        <f t="shared" ref="B448:G448" si="303">B444+B445+B446+B447</f>
        <v>765</v>
      </c>
      <c r="C448" s="66">
        <f t="shared" si="303"/>
        <v>741</v>
      </c>
      <c r="D448" s="66">
        <f t="shared" si="303"/>
        <v>766</v>
      </c>
      <c r="E448" s="67">
        <f t="shared" si="303"/>
        <v>756</v>
      </c>
      <c r="F448" s="64">
        <f t="shared" si="303"/>
        <v>736</v>
      </c>
      <c r="G448" s="196">
        <f t="shared" si="303"/>
        <v>731</v>
      </c>
      <c r="H448" s="35">
        <f t="shared" si="297"/>
        <v>-9.051263265792784E-3</v>
      </c>
      <c r="I448" s="67">
        <f t="shared" ref="I448" si="304">I444+I445+I446+I447</f>
        <v>766</v>
      </c>
      <c r="J448" s="240">
        <f>J444+J445+J446+J447</f>
        <v>756</v>
      </c>
      <c r="K448" s="67">
        <f>K444+K445+K446+K447</f>
        <v>778.62041122499988</v>
      </c>
      <c r="L448" s="67">
        <f>L444+L445+L446+L447</f>
        <v>797.08325217807476</v>
      </c>
      <c r="M448" s="67">
        <f>M444+M445+M446+M447</f>
        <v>799.33597003654279</v>
      </c>
      <c r="N448" s="35">
        <f t="shared" si="298"/>
        <v>1.0706704857362552E-2</v>
      </c>
      <c r="O448" s="67">
        <f t="shared" ref="O448:T448" si="305">O444+O445+O446+O447</f>
        <v>742.88</v>
      </c>
      <c r="P448" s="64">
        <f t="shared" si="305"/>
        <v>754.25283234337928</v>
      </c>
      <c r="Q448" s="64">
        <f t="shared" si="305"/>
        <v>765.83994205070803</v>
      </c>
      <c r="R448" s="64">
        <f t="shared" si="305"/>
        <v>777.6463995981253</v>
      </c>
      <c r="S448" s="64">
        <f t="shared" si="305"/>
        <v>789.67741826827205</v>
      </c>
      <c r="T448" s="196">
        <f t="shared" si="305"/>
        <v>801.93835859801561</v>
      </c>
      <c r="U448" s="35">
        <f t="shared" si="299"/>
        <v>1.331910309327337E-2</v>
      </c>
    </row>
    <row r="449" spans="1:21" ht="13.5" thickBot="1" x14ac:dyDescent="0.25">
      <c r="A449" s="479" t="s">
        <v>136</v>
      </c>
      <c r="B449" s="480">
        <f t="shared" ref="B449:G449" si="306">B443+B448</f>
        <v>1489</v>
      </c>
      <c r="C449" s="481">
        <f t="shared" si="306"/>
        <v>1524</v>
      </c>
      <c r="D449" s="481">
        <f t="shared" si="306"/>
        <v>1591</v>
      </c>
      <c r="E449" s="482">
        <f t="shared" si="306"/>
        <v>1611</v>
      </c>
      <c r="F449" s="483">
        <f t="shared" si="306"/>
        <v>1617</v>
      </c>
      <c r="G449" s="484">
        <f t="shared" si="306"/>
        <v>1643</v>
      </c>
      <c r="H449" s="142">
        <f t="shared" si="297"/>
        <v>1.9878820768769935E-2</v>
      </c>
      <c r="I449" s="482">
        <f t="shared" ref="I449" si="307">I443+I448</f>
        <v>1591</v>
      </c>
      <c r="J449" s="485">
        <f>J443+J448</f>
        <v>1611</v>
      </c>
      <c r="K449" s="482">
        <f>K443+K448</f>
        <v>1644.8194702249998</v>
      </c>
      <c r="L449" s="482">
        <f>L443+L448</f>
        <v>1697.8852829480747</v>
      </c>
      <c r="M449" s="482">
        <f>M443+M448</f>
        <v>1736.3444117296431</v>
      </c>
      <c r="N449" s="142">
        <f t="shared" si="298"/>
        <v>2.2095375940035675E-2</v>
      </c>
      <c r="O449" s="482">
        <f t="shared" ref="O449:T449" si="308">O443+O448</f>
        <v>1698.8325</v>
      </c>
      <c r="P449" s="483">
        <f t="shared" si="308"/>
        <v>1733.1703510933794</v>
      </c>
      <c r="Q449" s="483">
        <f t="shared" si="308"/>
        <v>1769.7350815663331</v>
      </c>
      <c r="R449" s="483">
        <f t="shared" si="308"/>
        <v>1816.5318457319925</v>
      </c>
      <c r="S449" s="483">
        <f t="shared" si="308"/>
        <v>1852.5659412853777</v>
      </c>
      <c r="T449" s="484">
        <f t="shared" si="308"/>
        <v>1892.84281375517</v>
      </c>
      <c r="U449" s="35">
        <f t="shared" si="299"/>
        <v>2.0428140571486487E-2</v>
      </c>
    </row>
    <row r="450" spans="1:21" ht="12.75" x14ac:dyDescent="0.2">
      <c r="A450" s="77"/>
      <c r="B450" s="78"/>
      <c r="C450" s="78"/>
      <c r="D450" s="486"/>
      <c r="E450" s="486"/>
      <c r="F450" s="486"/>
      <c r="G450" s="486"/>
      <c r="H450" s="486"/>
      <c r="I450" s="486"/>
      <c r="J450" s="487"/>
      <c r="K450" s="78"/>
    </row>
    <row r="451" spans="1:21" ht="12.75" x14ac:dyDescent="0.2">
      <c r="A451" s="77"/>
      <c r="B451" s="78"/>
      <c r="C451" s="78"/>
      <c r="D451" s="486"/>
      <c r="E451" s="486"/>
      <c r="F451" s="486"/>
      <c r="G451" s="486"/>
      <c r="H451" s="486"/>
      <c r="I451" s="486"/>
      <c r="J451" s="486"/>
      <c r="K451" s="78"/>
    </row>
    <row r="452" spans="1:21" ht="15.75" x14ac:dyDescent="0.25">
      <c r="A452" s="654" t="s">
        <v>137</v>
      </c>
      <c r="B452" s="639"/>
      <c r="C452" s="639"/>
      <c r="D452" s="639"/>
      <c r="E452" s="639"/>
      <c r="F452" s="639"/>
      <c r="G452" s="639"/>
      <c r="H452" s="639"/>
      <c r="I452" s="639"/>
      <c r="J452" s="639"/>
      <c r="K452" s="639"/>
      <c r="L452" s="639"/>
      <c r="M452" s="639"/>
    </row>
    <row r="453" spans="1:21" ht="16.5" thickBot="1" x14ac:dyDescent="0.3">
      <c r="A453" s="655" t="s">
        <v>138</v>
      </c>
      <c r="B453" s="642"/>
      <c r="C453" s="642"/>
      <c r="D453" s="642"/>
      <c r="E453" s="642"/>
      <c r="F453" s="642"/>
      <c r="G453" s="642"/>
      <c r="H453" s="642"/>
      <c r="I453" s="642"/>
      <c r="J453" s="642"/>
      <c r="K453" s="642"/>
      <c r="L453" s="642"/>
      <c r="M453" s="642"/>
    </row>
    <row r="454" spans="1:21" ht="16.5" thickBot="1" x14ac:dyDescent="0.3">
      <c r="A454" s="465"/>
      <c r="B454" s="644" t="s">
        <v>125</v>
      </c>
      <c r="C454" s="644"/>
      <c r="D454" s="644"/>
      <c r="E454" s="644"/>
      <c r="F454" s="644"/>
      <c r="G454" s="644"/>
      <c r="H454" s="645"/>
      <c r="I454" s="656" t="s">
        <v>6</v>
      </c>
      <c r="J454" s="657"/>
      <c r="K454" s="657"/>
      <c r="L454" s="657"/>
      <c r="M454" s="657"/>
      <c r="N454" s="658"/>
      <c r="O454" s="635" t="s">
        <v>126</v>
      </c>
      <c r="P454" s="636"/>
      <c r="Q454" s="636"/>
      <c r="R454" s="636"/>
      <c r="S454" s="636"/>
      <c r="T454" s="636"/>
      <c r="U454" s="637"/>
    </row>
    <row r="455" spans="1:21" ht="61.5" thickBot="1" x14ac:dyDescent="0.3">
      <c r="A455" s="466"/>
      <c r="B455" s="91">
        <v>2007</v>
      </c>
      <c r="C455" s="14">
        <v>2008</v>
      </c>
      <c r="D455" s="15">
        <v>2009</v>
      </c>
      <c r="E455" s="89">
        <v>2010</v>
      </c>
      <c r="F455" s="89">
        <v>2011</v>
      </c>
      <c r="G455" s="90">
        <v>2012</v>
      </c>
      <c r="H455" s="17" t="s">
        <v>164</v>
      </c>
      <c r="I455" s="91" t="s">
        <v>8</v>
      </c>
      <c r="J455" s="15" t="s">
        <v>9</v>
      </c>
      <c r="K455" s="15" t="s">
        <v>10</v>
      </c>
      <c r="L455" s="15" t="s">
        <v>11</v>
      </c>
      <c r="M455" s="18" t="s">
        <v>12</v>
      </c>
      <c r="N455" s="17" t="s">
        <v>13</v>
      </c>
      <c r="O455" s="91" t="s">
        <v>14</v>
      </c>
      <c r="P455" s="15" t="s">
        <v>15</v>
      </c>
      <c r="Q455" s="15" t="s">
        <v>16</v>
      </c>
      <c r="R455" s="15" t="s">
        <v>17</v>
      </c>
      <c r="S455" s="15" t="s">
        <v>18</v>
      </c>
      <c r="T455" s="18" t="s">
        <v>19</v>
      </c>
      <c r="U455" s="17" t="s">
        <v>163</v>
      </c>
    </row>
    <row r="456" spans="1:21" ht="12.75" x14ac:dyDescent="0.2">
      <c r="A456" s="128" t="s">
        <v>127</v>
      </c>
      <c r="B456" s="152">
        <v>619.16799200000196</v>
      </c>
      <c r="C456" s="153">
        <v>628.72199210000031</v>
      </c>
      <c r="D456" s="154">
        <v>671.05999160000033</v>
      </c>
      <c r="E456" s="154">
        <v>676.70699999999999</v>
      </c>
      <c r="F456" s="560">
        <v>656.02300000000002</v>
      </c>
      <c r="G456" s="371">
        <v>686.54499999999996</v>
      </c>
      <c r="H456" s="45">
        <f t="shared" ref="H456:H465" si="309">RATE(5,,-B456,G456)</f>
        <v>2.0873903798404213E-2</v>
      </c>
      <c r="I456" s="154">
        <v>671.05999160000033</v>
      </c>
      <c r="J456" s="154">
        <v>676.70699999999999</v>
      </c>
      <c r="K456" s="325">
        <v>732.28049999999996</v>
      </c>
      <c r="L456" s="154">
        <v>768.89452500000004</v>
      </c>
      <c r="M456" s="325">
        <v>800</v>
      </c>
      <c r="N456" s="45">
        <f t="shared" ref="N456:N465" si="310">RATE(4,,-I456,M456)</f>
        <v>4.4917878444646273E-2</v>
      </c>
      <c r="O456" s="136">
        <v>725</v>
      </c>
      <c r="P456" s="137">
        <v>751</v>
      </c>
      <c r="Q456" s="137">
        <v>777</v>
      </c>
      <c r="R456" s="137">
        <v>815</v>
      </c>
      <c r="S456" s="137">
        <v>841</v>
      </c>
      <c r="T456" s="280">
        <v>872</v>
      </c>
      <c r="U456" s="45">
        <f>RATE(7,,-G456,T456)</f>
        <v>3.4749806269920691E-2</v>
      </c>
    </row>
    <row r="457" spans="1:21" ht="12.75" x14ac:dyDescent="0.2">
      <c r="A457" s="160" t="s">
        <v>128</v>
      </c>
      <c r="B457" s="161">
        <v>90.315999899999994</v>
      </c>
      <c r="C457" s="162">
        <v>143.27099999999999</v>
      </c>
      <c r="D457" s="163">
        <v>145.30500000000001</v>
      </c>
      <c r="E457" s="163">
        <v>155.14099999999999</v>
      </c>
      <c r="F457" s="399">
        <v>171.88800000000001</v>
      </c>
      <c r="G457" s="164">
        <v>191.73699999999999</v>
      </c>
      <c r="H457" s="54">
        <f t="shared" si="309"/>
        <v>0.16248737954226714</v>
      </c>
      <c r="I457" s="163">
        <v>145.30500000000001</v>
      </c>
      <c r="J457" s="163">
        <v>155.14099999999999</v>
      </c>
      <c r="K457" s="287">
        <v>145.86000000000001</v>
      </c>
      <c r="L457" s="163">
        <v>148.32</v>
      </c>
      <c r="M457" s="287">
        <v>149.35</v>
      </c>
      <c r="N457" s="54">
        <f t="shared" si="310"/>
        <v>6.8880047120029615E-3</v>
      </c>
      <c r="O457" s="168">
        <v>192.695685</v>
      </c>
      <c r="P457" s="169">
        <v>189.05433934589163</v>
      </c>
      <c r="Q457" s="169">
        <v>185.48180373375538</v>
      </c>
      <c r="R457" s="169">
        <v>181.97677786905012</v>
      </c>
      <c r="S457" s="169">
        <v>178.53798602873405</v>
      </c>
      <c r="T457" s="233">
        <v>175.16417659694005</v>
      </c>
      <c r="U457" s="54">
        <f t="shared" ref="U457:U465" si="311">RATE(7,,-G457,T457)</f>
        <v>-1.2831388849100496E-2</v>
      </c>
    </row>
    <row r="458" spans="1:21" ht="13.5" thickBot="1" x14ac:dyDescent="0.25">
      <c r="A458" s="471" t="s">
        <v>129</v>
      </c>
      <c r="B458" s="140">
        <v>110.23299969999999</v>
      </c>
      <c r="C458" s="141">
        <v>161.11200000000005</v>
      </c>
      <c r="D458" s="75">
        <v>140.75599979999998</v>
      </c>
      <c r="E458" s="75">
        <v>148.49100000000001</v>
      </c>
      <c r="F458" s="235">
        <v>177.345</v>
      </c>
      <c r="G458" s="76">
        <v>204.078</v>
      </c>
      <c r="H458" s="145">
        <f t="shared" si="309"/>
        <v>0.13108934875886513</v>
      </c>
      <c r="I458" s="75">
        <v>140.75599979999998</v>
      </c>
      <c r="J458" s="75">
        <v>148.49100000000001</v>
      </c>
      <c r="K458" s="367">
        <v>158</v>
      </c>
      <c r="L458" s="155">
        <v>158.021436924</v>
      </c>
      <c r="M458" s="73">
        <v>162.76208003172002</v>
      </c>
      <c r="N458" s="145">
        <f t="shared" si="310"/>
        <v>3.6982861732108248E-2</v>
      </c>
      <c r="O458" s="146">
        <v>205.43731</v>
      </c>
      <c r="P458" s="147">
        <v>204.31001656112034</v>
      </c>
      <c r="Q458" s="147">
        <v>203.18890890464473</v>
      </c>
      <c r="R458" s="147">
        <v>202.07395308741113</v>
      </c>
      <c r="S458" s="147">
        <v>200.96511535251321</v>
      </c>
      <c r="T458" s="236">
        <v>199.86236212827862</v>
      </c>
      <c r="U458" s="145">
        <f t="shared" si="311"/>
        <v>-2.9774633128677223E-3</v>
      </c>
    </row>
    <row r="459" spans="1:21" ht="13.5" thickBot="1" x14ac:dyDescent="0.25">
      <c r="A459" s="149" t="s">
        <v>130</v>
      </c>
      <c r="B459" s="362">
        <f t="shared" ref="B459:F459" si="312">B456+B457+B458</f>
        <v>819.71699160000185</v>
      </c>
      <c r="C459" s="67">
        <f t="shared" si="312"/>
        <v>933.10499210000035</v>
      </c>
      <c r="D459" s="64">
        <f t="shared" si="312"/>
        <v>957.12099140000032</v>
      </c>
      <c r="E459" s="64">
        <f t="shared" si="312"/>
        <v>980.33899999999994</v>
      </c>
      <c r="F459" s="64">
        <f t="shared" si="312"/>
        <v>1005.2560000000001</v>
      </c>
      <c r="G459" s="196">
        <f t="shared" ref="G459:I459" si="313">G456+G457+G458</f>
        <v>1082.3599999999999</v>
      </c>
      <c r="H459" s="35">
        <f t="shared" si="309"/>
        <v>5.7162037481158209E-2</v>
      </c>
      <c r="I459" s="150">
        <f t="shared" si="313"/>
        <v>957.12099140000032</v>
      </c>
      <c r="J459" s="240">
        <f>J456+J457+J458</f>
        <v>980.33899999999994</v>
      </c>
      <c r="K459" s="67">
        <f>K456+K457+K458</f>
        <v>1036.1405</v>
      </c>
      <c r="L459" s="67">
        <f>L456+L457+L458</f>
        <v>1075.2359619240001</v>
      </c>
      <c r="M459" s="67">
        <f>M456+M457+M458</f>
        <v>1112.1120800317201</v>
      </c>
      <c r="N459" s="35">
        <f t="shared" si="310"/>
        <v>3.8234435647360253E-2</v>
      </c>
      <c r="O459" s="150">
        <f t="shared" ref="O459:T459" si="314">O456+O457+O458</f>
        <v>1123.1329949999999</v>
      </c>
      <c r="P459" s="64">
        <f t="shared" si="314"/>
        <v>1144.3643559070119</v>
      </c>
      <c r="Q459" s="64">
        <f t="shared" si="314"/>
        <v>1165.6707126384001</v>
      </c>
      <c r="R459" s="64">
        <f t="shared" si="314"/>
        <v>1199.0507309564612</v>
      </c>
      <c r="S459" s="64">
        <f t="shared" si="314"/>
        <v>1220.5031013812472</v>
      </c>
      <c r="T459" s="196">
        <f t="shared" si="314"/>
        <v>1247.0265387252186</v>
      </c>
      <c r="U459" s="35">
        <f t="shared" si="311"/>
        <v>2.0437195023676823E-2</v>
      </c>
    </row>
    <row r="460" spans="1:21" ht="12.75" x14ac:dyDescent="0.2">
      <c r="A460" s="474" t="s">
        <v>131</v>
      </c>
      <c r="B460" s="152">
        <v>121.59900000000002</v>
      </c>
      <c r="C460" s="153">
        <v>116.63800000000002</v>
      </c>
      <c r="D460" s="154">
        <v>125.66500000000001</v>
      </c>
      <c r="E460" s="154">
        <v>117.854</v>
      </c>
      <c r="F460" s="235">
        <v>114.246</v>
      </c>
      <c r="G460" s="76">
        <v>119.42400000000001</v>
      </c>
      <c r="H460" s="145">
        <f t="shared" si="309"/>
        <v>-3.6032048274953527E-3</v>
      </c>
      <c r="I460" s="154">
        <v>125.66500000000001</v>
      </c>
      <c r="J460" s="154">
        <v>117.854</v>
      </c>
      <c r="K460" s="73">
        <v>123.71971169999998</v>
      </c>
      <c r="L460" s="155">
        <v>128.30583160134995</v>
      </c>
      <c r="M460" s="73">
        <v>129.55151928679996</v>
      </c>
      <c r="N460" s="145">
        <f t="shared" si="310"/>
        <v>7.643815502758034E-3</v>
      </c>
      <c r="O460" s="168">
        <v>119.66379000000001</v>
      </c>
      <c r="P460" s="168">
        <v>121.370439779177</v>
      </c>
      <c r="Q460" s="169">
        <v>123.10142986605079</v>
      </c>
      <c r="R460" s="169">
        <v>124.85710740306736</v>
      </c>
      <c r="S460" s="169">
        <v>126.6378244836322</v>
      </c>
      <c r="T460" s="233">
        <v>128.44393822272104</v>
      </c>
      <c r="U460" s="145">
        <f t="shared" si="311"/>
        <v>1.0456049965691836E-2</v>
      </c>
    </row>
    <row r="461" spans="1:21" ht="12.75" x14ac:dyDescent="0.2">
      <c r="A461" s="474" t="s">
        <v>132</v>
      </c>
      <c r="B461" s="161">
        <v>692.92699979999975</v>
      </c>
      <c r="C461" s="162">
        <v>686.99599979999959</v>
      </c>
      <c r="D461" s="163">
        <v>731.49699960000157</v>
      </c>
      <c r="E461" s="163">
        <v>737.78099999999995</v>
      </c>
      <c r="F461" s="399">
        <v>716.70600000000002</v>
      </c>
      <c r="G461" s="164">
        <v>720.02200000000005</v>
      </c>
      <c r="H461" s="54">
        <f t="shared" si="309"/>
        <v>7.7009233217449962E-3</v>
      </c>
      <c r="I461" s="163">
        <v>731.49699960000157</v>
      </c>
      <c r="J461" s="163">
        <v>737.78099999999995</v>
      </c>
      <c r="K461" s="477">
        <v>665.48688749999985</v>
      </c>
      <c r="L461" s="143">
        <v>672.23820374999991</v>
      </c>
      <c r="M461" s="488">
        <v>672.23820374999991</v>
      </c>
      <c r="N461" s="54">
        <f t="shared" si="310"/>
        <v>-2.0898625507830369E-2</v>
      </c>
      <c r="O461" s="168">
        <v>734.47971800000005</v>
      </c>
      <c r="P461" s="168">
        <v>739.07605743964302</v>
      </c>
      <c r="Q461" s="169">
        <v>743.70116055475114</v>
      </c>
      <c r="R461" s="169">
        <v>748.35520734704937</v>
      </c>
      <c r="S461" s="169">
        <v>753.0383789447045</v>
      </c>
      <c r="T461" s="233">
        <v>757.75085760937486</v>
      </c>
      <c r="U461" s="54">
        <f t="shared" si="311"/>
        <v>7.3228073803706332E-3</v>
      </c>
    </row>
    <row r="462" spans="1:21" ht="12.75" x14ac:dyDescent="0.2">
      <c r="A462" s="474" t="s">
        <v>133</v>
      </c>
      <c r="B462" s="161">
        <v>66.966999999999999</v>
      </c>
      <c r="C462" s="162">
        <v>75.994</v>
      </c>
      <c r="D462" s="163">
        <v>72.687000000000012</v>
      </c>
      <c r="E462" s="163">
        <v>74.844999999999999</v>
      </c>
      <c r="F462" s="399">
        <v>75.180999999999997</v>
      </c>
      <c r="G462" s="164">
        <v>77.78</v>
      </c>
      <c r="H462" s="54">
        <f t="shared" si="309"/>
        <v>3.0389487119913704E-2</v>
      </c>
      <c r="I462" s="163">
        <v>72.687000000000012</v>
      </c>
      <c r="J462" s="163">
        <v>74.844999999999999</v>
      </c>
      <c r="K462" s="287">
        <v>82.865311249499982</v>
      </c>
      <c r="L462" s="163">
        <v>85.937014600817207</v>
      </c>
      <c r="M462" s="287">
        <v>88.257313995039269</v>
      </c>
      <c r="N462" s="54">
        <f t="shared" si="310"/>
        <v>4.9720044941928589E-2</v>
      </c>
      <c r="O462" s="168">
        <v>78.5578</v>
      </c>
      <c r="P462" s="168">
        <v>80.449285663095594</v>
      </c>
      <c r="Q462" s="169">
        <v>82.386313818645107</v>
      </c>
      <c r="R462" s="169">
        <v>84.369981021943318</v>
      </c>
      <c r="S462" s="169">
        <v>86.401410230738037</v>
      </c>
      <c r="T462" s="233">
        <v>88.481751440938496</v>
      </c>
      <c r="U462" s="54">
        <f t="shared" si="311"/>
        <v>1.8586620826116718E-2</v>
      </c>
    </row>
    <row r="463" spans="1:21" ht="13.5" thickBot="1" x14ac:dyDescent="0.25">
      <c r="A463" s="474" t="s">
        <v>134</v>
      </c>
      <c r="B463" s="140">
        <v>99.034999999999997</v>
      </c>
      <c r="C463" s="141">
        <v>103.05699999999999</v>
      </c>
      <c r="D463" s="75">
        <v>91.453000000000003</v>
      </c>
      <c r="E463" s="75">
        <v>89.412999999999997</v>
      </c>
      <c r="F463" s="347">
        <v>85.055000000000007</v>
      </c>
      <c r="G463" s="76">
        <v>85.474999999999994</v>
      </c>
      <c r="H463" s="145">
        <f t="shared" si="309"/>
        <v>-2.9020455653093403E-2</v>
      </c>
      <c r="I463" s="75">
        <v>91.453000000000003</v>
      </c>
      <c r="J463" s="75">
        <v>89.412999999999997</v>
      </c>
      <c r="K463" s="73">
        <v>105.11110400000001</v>
      </c>
      <c r="L463" s="155">
        <v>104.26646119999999</v>
      </c>
      <c r="M463" s="73">
        <v>104.26646119999999</v>
      </c>
      <c r="N463" s="145">
        <f t="shared" si="310"/>
        <v>3.3324363783391341E-2</v>
      </c>
      <c r="O463" s="168">
        <v>86.32974999999999</v>
      </c>
      <c r="P463" s="168">
        <v>89.500982370063156</v>
      </c>
      <c r="Q463" s="169">
        <v>92.788706618591576</v>
      </c>
      <c r="R463" s="169">
        <v>96.197201951951982</v>
      </c>
      <c r="S463" s="169">
        <v>99.730904768646482</v>
      </c>
      <c r="T463" s="233">
        <v>103.39441443359999</v>
      </c>
      <c r="U463" s="61">
        <f t="shared" si="311"/>
        <v>2.7562581698527509E-2</v>
      </c>
    </row>
    <row r="464" spans="1:21" ht="13.5" thickBot="1" x14ac:dyDescent="0.25">
      <c r="A464" s="149" t="s">
        <v>135</v>
      </c>
      <c r="B464" s="489">
        <f t="shared" ref="B464:G464" si="315">B460+B461+B462+B463</f>
        <v>980.52799979999975</v>
      </c>
      <c r="C464" s="489">
        <f t="shared" si="315"/>
        <v>982.68499979999967</v>
      </c>
      <c r="D464" s="489">
        <f t="shared" si="315"/>
        <v>1021.3019996000015</v>
      </c>
      <c r="E464" s="490">
        <f t="shared" si="315"/>
        <v>1019.893</v>
      </c>
      <c r="F464" s="491">
        <f t="shared" si="315"/>
        <v>991.1880000000001</v>
      </c>
      <c r="G464" s="492">
        <f t="shared" si="315"/>
        <v>1002.701</v>
      </c>
      <c r="H464" s="35">
        <f t="shared" si="309"/>
        <v>4.4823027923175584E-3</v>
      </c>
      <c r="I464" s="490">
        <f t="shared" ref="I464" si="316">I460+I461+I462+I463</f>
        <v>1021.3019996000015</v>
      </c>
      <c r="J464" s="240">
        <f>J460+J461+J462+J463</f>
        <v>1019.893</v>
      </c>
      <c r="K464" s="67">
        <f>K460+K461+K462+K463</f>
        <v>977.18301444949975</v>
      </c>
      <c r="L464" s="67">
        <f>L460+L461+L462+L463</f>
        <v>990.74751115216702</v>
      </c>
      <c r="M464" s="67">
        <f>M460+M461+M462+M463</f>
        <v>994.31349823183905</v>
      </c>
      <c r="N464" s="35">
        <f t="shared" si="310"/>
        <v>-6.6728904688130317E-3</v>
      </c>
      <c r="O464" s="490">
        <f t="shared" ref="O464:T464" si="317">O460+O461+O462+O463</f>
        <v>1019.0310580000001</v>
      </c>
      <c r="P464" s="491">
        <f t="shared" si="317"/>
        <v>1030.3967652519786</v>
      </c>
      <c r="Q464" s="491">
        <f t="shared" si="317"/>
        <v>1041.9776108580386</v>
      </c>
      <c r="R464" s="491">
        <f t="shared" si="317"/>
        <v>1053.7794977240121</v>
      </c>
      <c r="S464" s="491">
        <f t="shared" si="317"/>
        <v>1065.8085184277213</v>
      </c>
      <c r="T464" s="492">
        <f t="shared" si="317"/>
        <v>1078.0709617066345</v>
      </c>
      <c r="U464" s="35">
        <f t="shared" si="311"/>
        <v>1.040749059540773E-2</v>
      </c>
    </row>
    <row r="465" spans="1:21" ht="13.5" thickBot="1" x14ac:dyDescent="0.25">
      <c r="A465" s="149" t="s">
        <v>136</v>
      </c>
      <c r="B465" s="66">
        <f t="shared" ref="B465:G465" si="318">B459+B464</f>
        <v>1800.2449914000017</v>
      </c>
      <c r="C465" s="66">
        <f t="shared" si="318"/>
        <v>1915.7899919000001</v>
      </c>
      <c r="D465" s="66">
        <f t="shared" si="318"/>
        <v>1978.4229910000017</v>
      </c>
      <c r="E465" s="67">
        <f t="shared" si="318"/>
        <v>2000.232</v>
      </c>
      <c r="F465" s="64">
        <f t="shared" si="318"/>
        <v>1996.4440000000002</v>
      </c>
      <c r="G465" s="196">
        <f t="shared" si="318"/>
        <v>2085.0609999999997</v>
      </c>
      <c r="H465" s="142">
        <f t="shared" si="309"/>
        <v>2.9810773062010874E-2</v>
      </c>
      <c r="I465" s="67">
        <f t="shared" ref="I465" si="319">I459+I464</f>
        <v>1978.4229910000017</v>
      </c>
      <c r="J465" s="485">
        <f>J459+J464</f>
        <v>2000.232</v>
      </c>
      <c r="K465" s="482">
        <f>K459+K464</f>
        <v>2013.3235144494997</v>
      </c>
      <c r="L465" s="482">
        <f>L459+L464</f>
        <v>2065.9834730761672</v>
      </c>
      <c r="M465" s="482">
        <f>M459+M464</f>
        <v>2106.4255782635591</v>
      </c>
      <c r="N465" s="142">
        <f t="shared" si="310"/>
        <v>1.5796570802554023E-2</v>
      </c>
      <c r="O465" s="67">
        <f t="shared" ref="O465:T465" si="320">O459+O464</f>
        <v>2142.164053</v>
      </c>
      <c r="P465" s="64">
        <f t="shared" si="320"/>
        <v>2174.7611211589906</v>
      </c>
      <c r="Q465" s="64">
        <f t="shared" si="320"/>
        <v>2207.6483234964389</v>
      </c>
      <c r="R465" s="64">
        <f t="shared" si="320"/>
        <v>2252.8302286804733</v>
      </c>
      <c r="S465" s="64">
        <f t="shared" si="320"/>
        <v>2286.3116198089683</v>
      </c>
      <c r="T465" s="196">
        <f t="shared" si="320"/>
        <v>2325.0975004318534</v>
      </c>
      <c r="U465" s="35">
        <f t="shared" si="311"/>
        <v>1.568805147254658E-2</v>
      </c>
    </row>
    <row r="466" spans="1:21" ht="12.75" x14ac:dyDescent="0.2">
      <c r="A466" s="77"/>
      <c r="B466" s="78"/>
      <c r="C466" s="78"/>
      <c r="D466" s="486"/>
      <c r="E466" s="486"/>
      <c r="F466" s="486"/>
      <c r="G466" s="486"/>
      <c r="H466" s="486"/>
      <c r="I466" s="486"/>
      <c r="J466" s="486"/>
      <c r="K466" s="78"/>
    </row>
    <row r="467" spans="1:21" ht="12.75" x14ac:dyDescent="0.2">
      <c r="A467" s="77"/>
      <c r="B467" s="78"/>
      <c r="C467" s="78"/>
      <c r="D467" s="486"/>
      <c r="E467" s="486"/>
      <c r="F467" s="486"/>
      <c r="G467" s="486"/>
      <c r="H467" s="486"/>
      <c r="I467" s="486"/>
      <c r="J467" s="486"/>
      <c r="K467" s="78"/>
    </row>
    <row r="468" spans="1:21" ht="15.75" x14ac:dyDescent="0.25">
      <c r="A468" s="654" t="s">
        <v>139</v>
      </c>
      <c r="B468" s="654"/>
      <c r="C468" s="639"/>
      <c r="D468" s="639"/>
      <c r="E468" s="639"/>
      <c r="F468" s="639"/>
      <c r="G468" s="639"/>
      <c r="H468" s="639"/>
      <c r="I468" s="639"/>
      <c r="J468" s="639"/>
      <c r="K468" s="639"/>
    </row>
    <row r="469" spans="1:21" ht="16.5" thickBot="1" x14ac:dyDescent="0.3">
      <c r="A469" s="655" t="s">
        <v>140</v>
      </c>
      <c r="B469" s="642"/>
      <c r="C469" s="642"/>
      <c r="D469" s="642"/>
      <c r="E469" s="642"/>
      <c r="F469" s="643"/>
      <c r="G469" s="643"/>
      <c r="H469" s="643"/>
      <c r="I469" s="643"/>
      <c r="J469" s="643"/>
      <c r="K469" s="643"/>
    </row>
    <row r="470" spans="1:21" ht="16.5" thickBot="1" x14ac:dyDescent="0.3">
      <c r="A470" s="11"/>
      <c r="B470" s="644" t="s">
        <v>125</v>
      </c>
      <c r="C470" s="644"/>
      <c r="D470" s="644"/>
      <c r="E470" s="644"/>
      <c r="F470" s="644"/>
      <c r="G470" s="645"/>
      <c r="H470" s="646" t="s">
        <v>6</v>
      </c>
      <c r="I470" s="647"/>
      <c r="J470" s="647"/>
      <c r="K470" s="647"/>
      <c r="L470" s="648"/>
      <c r="M470" s="635" t="s">
        <v>126</v>
      </c>
      <c r="N470" s="636"/>
      <c r="O470" s="636"/>
      <c r="P470" s="636"/>
      <c r="Q470" s="636"/>
      <c r="R470" s="637"/>
    </row>
    <row r="471" spans="1:21" ht="36.75" thickBot="1" x14ac:dyDescent="0.25">
      <c r="A471" s="220"/>
      <c r="B471" s="91">
        <v>2007</v>
      </c>
      <c r="C471" s="14">
        <v>2008</v>
      </c>
      <c r="D471" s="15">
        <v>2009</v>
      </c>
      <c r="E471" s="89">
        <v>2010</v>
      </c>
      <c r="F471" s="89">
        <v>2011</v>
      </c>
      <c r="G471" s="90">
        <v>2012</v>
      </c>
      <c r="H471" s="91" t="s">
        <v>8</v>
      </c>
      <c r="I471" s="15" t="s">
        <v>9</v>
      </c>
      <c r="J471" s="15" t="s">
        <v>30</v>
      </c>
      <c r="K471" s="15" t="s">
        <v>11</v>
      </c>
      <c r="L471" s="16" t="s">
        <v>12</v>
      </c>
      <c r="M471" s="91" t="s">
        <v>14</v>
      </c>
      <c r="N471" s="15" t="s">
        <v>15</v>
      </c>
      <c r="O471" s="15" t="s">
        <v>16</v>
      </c>
      <c r="P471" s="15" t="s">
        <v>17</v>
      </c>
      <c r="Q471" s="15" t="s">
        <v>18</v>
      </c>
      <c r="R471" s="16" t="s">
        <v>19</v>
      </c>
    </row>
    <row r="472" spans="1:21" ht="12.75" x14ac:dyDescent="0.2">
      <c r="A472" s="128" t="s">
        <v>127</v>
      </c>
      <c r="B472" s="264">
        <f t="shared" ref="B472:G481" si="321">B456/B440</f>
        <v>1.1726666515151551</v>
      </c>
      <c r="C472" s="264">
        <f t="shared" si="321"/>
        <v>1.1840338834274959</v>
      </c>
      <c r="D472" s="244">
        <f t="shared" si="321"/>
        <v>1.1793672963093151</v>
      </c>
      <c r="E472" s="244">
        <f t="shared" si="321"/>
        <v>1.178932055749129</v>
      </c>
      <c r="F472" s="244">
        <f t="shared" si="321"/>
        <v>1.133027633851468</v>
      </c>
      <c r="G472" s="244">
        <f t="shared" si="321"/>
        <v>1.1519211409395973</v>
      </c>
      <c r="H472" s="311">
        <f t="shared" ref="H472:L481" si="322">I456/I440</f>
        <v>1.1793672963093151</v>
      </c>
      <c r="I472" s="311">
        <f t="shared" si="322"/>
        <v>1.178932055749129</v>
      </c>
      <c r="J472" s="308">
        <f t="shared" si="322"/>
        <v>1.23</v>
      </c>
      <c r="K472" s="308">
        <f t="shared" si="322"/>
        <v>1.23</v>
      </c>
      <c r="L472" s="308">
        <f t="shared" si="322"/>
        <v>1.2188184811731582</v>
      </c>
      <c r="M472" s="311">
        <f t="shared" ref="M472:R481" si="323">O456/O440</f>
        <v>1.1381475667189953</v>
      </c>
      <c r="N472" s="308">
        <f t="shared" si="323"/>
        <v>1.141337386018237</v>
      </c>
      <c r="O472" s="308">
        <f t="shared" si="323"/>
        <v>1.1409691629955947</v>
      </c>
      <c r="P472" s="308">
        <f t="shared" si="323"/>
        <v>1.1414565826330532</v>
      </c>
      <c r="Q472" s="308">
        <f t="shared" si="323"/>
        <v>1.142663043478261</v>
      </c>
      <c r="R472" s="308">
        <f t="shared" si="323"/>
        <v>1.1443569553805775</v>
      </c>
    </row>
    <row r="473" spans="1:21" ht="12.75" x14ac:dyDescent="0.2">
      <c r="A473" s="160" t="s">
        <v>128</v>
      </c>
      <c r="B473" s="251">
        <f t="shared" si="321"/>
        <v>0.98169565108695644</v>
      </c>
      <c r="C473" s="251">
        <f t="shared" si="321"/>
        <v>1.0612666666666666</v>
      </c>
      <c r="D473" s="251">
        <f t="shared" si="321"/>
        <v>1.0453597122302158</v>
      </c>
      <c r="E473" s="251">
        <f t="shared" si="321"/>
        <v>1.0009096774193549</v>
      </c>
      <c r="F473" s="251">
        <f t="shared" si="321"/>
        <v>1.0111058823529413</v>
      </c>
      <c r="G473" s="251">
        <f t="shared" si="321"/>
        <v>1.127864705882353</v>
      </c>
      <c r="H473" s="257">
        <f t="shared" si="322"/>
        <v>1.0453597122302158</v>
      </c>
      <c r="I473" s="257">
        <f t="shared" si="322"/>
        <v>1.0009096774193549</v>
      </c>
      <c r="J473" s="250">
        <f t="shared" si="322"/>
        <v>1.02</v>
      </c>
      <c r="K473" s="250">
        <f t="shared" si="322"/>
        <v>1.03</v>
      </c>
      <c r="L473" s="250">
        <f t="shared" si="322"/>
        <v>1.03</v>
      </c>
      <c r="M473" s="257">
        <f t="shared" si="323"/>
        <v>1.127864705882353</v>
      </c>
      <c r="N473" s="250">
        <f t="shared" si="323"/>
        <v>1.101046359341086</v>
      </c>
      <c r="O473" s="250">
        <f t="shared" si="323"/>
        <v>1.0748656989579692</v>
      </c>
      <c r="P473" s="250">
        <f t="shared" si="323"/>
        <v>1.0493075618430883</v>
      </c>
      <c r="Q473" s="250">
        <f t="shared" si="323"/>
        <v>1.02435714564945</v>
      </c>
      <c r="R473" s="250">
        <f t="shared" si="323"/>
        <v>1</v>
      </c>
    </row>
    <row r="474" spans="1:21" ht="13.5" thickBot="1" x14ac:dyDescent="0.25">
      <c r="A474" s="471" t="s">
        <v>129</v>
      </c>
      <c r="B474" s="265">
        <f t="shared" si="321"/>
        <v>1.0599326894230769</v>
      </c>
      <c r="C474" s="265">
        <f t="shared" si="321"/>
        <v>1.3770256410256414</v>
      </c>
      <c r="D474" s="265">
        <f t="shared" si="321"/>
        <v>1.2030427333333331</v>
      </c>
      <c r="E474" s="265">
        <f t="shared" si="321"/>
        <v>1.1785000000000001</v>
      </c>
      <c r="F474" s="265">
        <f t="shared" si="321"/>
        <v>1.3435227272727273</v>
      </c>
      <c r="G474" s="265">
        <f t="shared" si="321"/>
        <v>1.3977945205479452</v>
      </c>
      <c r="H474" s="353">
        <f t="shared" si="322"/>
        <v>1.2030427333333331</v>
      </c>
      <c r="I474" s="353">
        <f t="shared" si="322"/>
        <v>1.1785000000000001</v>
      </c>
      <c r="J474" s="351">
        <f t="shared" si="322"/>
        <v>1.2358323263059761</v>
      </c>
      <c r="K474" s="351">
        <f t="shared" si="322"/>
        <v>1.2</v>
      </c>
      <c r="L474" s="351">
        <f t="shared" si="322"/>
        <v>1.2</v>
      </c>
      <c r="M474" s="353">
        <f t="shared" si="323"/>
        <v>1.3871292517006801</v>
      </c>
      <c r="N474" s="351">
        <f t="shared" si="323"/>
        <v>1.3692483133214672</v>
      </c>
      <c r="O474" s="351">
        <f t="shared" si="323"/>
        <v>1.3515978710960403</v>
      </c>
      <c r="P474" s="351">
        <f t="shared" si="323"/>
        <v>1.3341749537890102</v>
      </c>
      <c r="Q474" s="351">
        <f t="shared" si="323"/>
        <v>1.3169766284660154</v>
      </c>
      <c r="R474" s="351">
        <f t="shared" si="323"/>
        <v>1.3</v>
      </c>
    </row>
    <row r="475" spans="1:21" ht="13.5" thickBot="1" x14ac:dyDescent="0.25">
      <c r="A475" s="149" t="s">
        <v>130</v>
      </c>
      <c r="B475" s="273">
        <f t="shared" si="321"/>
        <v>1.1322057895027651</v>
      </c>
      <c r="C475" s="273">
        <f t="shared" si="321"/>
        <v>1.1917049707535126</v>
      </c>
      <c r="D475" s="272">
        <f t="shared" si="321"/>
        <v>1.1601466562424245</v>
      </c>
      <c r="E475" s="272">
        <f t="shared" si="321"/>
        <v>1.1465953216374267</v>
      </c>
      <c r="F475" s="272">
        <f t="shared" si="321"/>
        <v>1.141039727582293</v>
      </c>
      <c r="G475" s="272">
        <f t="shared" si="321"/>
        <v>1.1867982456140349</v>
      </c>
      <c r="H475" s="278">
        <f t="shared" si="322"/>
        <v>1.1601466562424245</v>
      </c>
      <c r="I475" s="278">
        <f t="shared" si="322"/>
        <v>1.1465953216374267</v>
      </c>
      <c r="J475" s="271">
        <f t="shared" si="322"/>
        <v>1.1961921330140812</v>
      </c>
      <c r="K475" s="271">
        <f t="shared" si="322"/>
        <v>1.1936429150863426</v>
      </c>
      <c r="L475" s="271">
        <f t="shared" si="322"/>
        <v>1.1868751982876713</v>
      </c>
      <c r="M475" s="278">
        <f t="shared" si="323"/>
        <v>1.1748836840742609</v>
      </c>
      <c r="N475" s="271">
        <f t="shared" si="323"/>
        <v>1.169009987039842</v>
      </c>
      <c r="O475" s="271">
        <f t="shared" si="323"/>
        <v>1.1611478796488954</v>
      </c>
      <c r="P475" s="271">
        <f t="shared" si="323"/>
        <v>1.154170303779533</v>
      </c>
      <c r="Q475" s="271">
        <f t="shared" si="323"/>
        <v>1.1482889079625569</v>
      </c>
      <c r="R475" s="271">
        <f t="shared" si="323"/>
        <v>1.1431125180853474</v>
      </c>
    </row>
    <row r="476" spans="1:21" ht="12.75" x14ac:dyDescent="0.2">
      <c r="A476" s="474" t="s">
        <v>131</v>
      </c>
      <c r="B476" s="264">
        <f t="shared" si="321"/>
        <v>1.0857053571428572</v>
      </c>
      <c r="C476" s="264">
        <f t="shared" si="321"/>
        <v>1.0142434782608698</v>
      </c>
      <c r="D476" s="244">
        <f t="shared" si="321"/>
        <v>1.0385537190082645</v>
      </c>
      <c r="E476" s="244">
        <f t="shared" si="321"/>
        <v>1.0072991452991453</v>
      </c>
      <c r="F476" s="244">
        <f t="shared" si="321"/>
        <v>1.0481284403669724</v>
      </c>
      <c r="G476" s="244">
        <f t="shared" si="321"/>
        <v>1.075891891891892</v>
      </c>
      <c r="H476" s="311">
        <f t="shared" si="322"/>
        <v>1.0385537190082645</v>
      </c>
      <c r="I476" s="311">
        <f t="shared" si="322"/>
        <v>1.0072991452991453</v>
      </c>
      <c r="J476" s="308">
        <f t="shared" si="322"/>
        <v>1.02</v>
      </c>
      <c r="K476" s="308">
        <f t="shared" si="322"/>
        <v>1.03</v>
      </c>
      <c r="L476" s="308">
        <f t="shared" si="322"/>
        <v>1.04</v>
      </c>
      <c r="M476" s="311">
        <f t="shared" si="323"/>
        <v>1.0770818181818183</v>
      </c>
      <c r="N476" s="308">
        <f t="shared" si="323"/>
        <v>1.0816269330027983</v>
      </c>
      <c r="O476" s="308">
        <f t="shared" si="323"/>
        <v>1.0861912274890435</v>
      </c>
      <c r="P476" s="308">
        <f t="shared" si="323"/>
        <v>1.0907747825757059</v>
      </c>
      <c r="Q476" s="308">
        <f t="shared" si="323"/>
        <v>1.0953776795394714</v>
      </c>
      <c r="R476" s="308">
        <f t="shared" si="323"/>
        <v>1.1000000000000001</v>
      </c>
    </row>
    <row r="477" spans="1:21" ht="12.75" x14ac:dyDescent="0.2">
      <c r="A477" s="474" t="s">
        <v>132</v>
      </c>
      <c r="B477" s="251">
        <f t="shared" si="321"/>
        <v>1.3858539995999994</v>
      </c>
      <c r="C477" s="251">
        <f t="shared" si="321"/>
        <v>1.4967233111111102</v>
      </c>
      <c r="D477" s="251">
        <f t="shared" si="321"/>
        <v>1.5432426151898768</v>
      </c>
      <c r="E477" s="251">
        <f t="shared" si="321"/>
        <v>1.5565</v>
      </c>
      <c r="F477" s="251">
        <f t="shared" si="321"/>
        <v>1.5216687898089172</v>
      </c>
      <c r="G477" s="251">
        <f t="shared" si="321"/>
        <v>1.5484344086021506</v>
      </c>
      <c r="H477" s="257">
        <f t="shared" si="322"/>
        <v>1.5432426151898768</v>
      </c>
      <c r="I477" s="257">
        <f t="shared" si="322"/>
        <v>1.5565</v>
      </c>
      <c r="J477" s="250">
        <f t="shared" si="322"/>
        <v>1.38</v>
      </c>
      <c r="K477" s="250">
        <f t="shared" si="322"/>
        <v>1.36</v>
      </c>
      <c r="L477" s="250">
        <f t="shared" si="322"/>
        <v>1.36</v>
      </c>
      <c r="M477" s="257">
        <f t="shared" si="323"/>
        <v>1.5455247311827958</v>
      </c>
      <c r="N477" s="250">
        <f t="shared" si="323"/>
        <v>1.5363105714461418</v>
      </c>
      <c r="O477" s="250">
        <f t="shared" si="323"/>
        <v>1.5271513449874476</v>
      </c>
      <c r="P477" s="250">
        <f t="shared" si="323"/>
        <v>1.5180467243037064</v>
      </c>
      <c r="Q477" s="250">
        <f t="shared" si="323"/>
        <v>1.5089963838444278</v>
      </c>
      <c r="R477" s="250">
        <f t="shared" si="323"/>
        <v>1.5</v>
      </c>
    </row>
    <row r="478" spans="1:21" ht="12.75" x14ac:dyDescent="0.2">
      <c r="A478" s="474" t="s">
        <v>133</v>
      </c>
      <c r="B478" s="251">
        <f t="shared" si="321"/>
        <v>0.99950746268656709</v>
      </c>
      <c r="C478" s="251">
        <f t="shared" si="321"/>
        <v>1.0132533333333333</v>
      </c>
      <c r="D478" s="251">
        <f t="shared" si="321"/>
        <v>0.98225675675675694</v>
      </c>
      <c r="E478" s="251">
        <f t="shared" si="321"/>
        <v>1.0114189189189189</v>
      </c>
      <c r="F478" s="251">
        <f t="shared" si="321"/>
        <v>1.0159594594594594</v>
      </c>
      <c r="G478" s="251">
        <f t="shared" si="321"/>
        <v>1.0370666666666666</v>
      </c>
      <c r="H478" s="257">
        <f t="shared" si="322"/>
        <v>0.98225675675675694</v>
      </c>
      <c r="I478" s="257">
        <f t="shared" si="322"/>
        <v>1.0114189189189189</v>
      </c>
      <c r="J478" s="250">
        <f t="shared" si="322"/>
        <v>1.02</v>
      </c>
      <c r="K478" s="250">
        <f t="shared" si="322"/>
        <v>1.03</v>
      </c>
      <c r="L478" s="250">
        <f t="shared" si="322"/>
        <v>1.03</v>
      </c>
      <c r="M478" s="257">
        <f t="shared" si="323"/>
        <v>1.0370666666666666</v>
      </c>
      <c r="N478" s="250">
        <f t="shared" si="323"/>
        <v>1.039640525647173</v>
      </c>
      <c r="O478" s="250">
        <f t="shared" si="323"/>
        <v>1.0422207725970014</v>
      </c>
      <c r="P478" s="250">
        <f t="shared" si="323"/>
        <v>1.0448074233702263</v>
      </c>
      <c r="Q478" s="250">
        <f t="shared" si="323"/>
        <v>1.0474004938602699</v>
      </c>
      <c r="R478" s="250">
        <f t="shared" si="323"/>
        <v>1.05</v>
      </c>
    </row>
    <row r="479" spans="1:21" ht="13.5" thickBot="1" x14ac:dyDescent="0.25">
      <c r="A479" s="474" t="s">
        <v>134</v>
      </c>
      <c r="B479" s="265">
        <f t="shared" si="321"/>
        <v>1.1515697674418603</v>
      </c>
      <c r="C479" s="265">
        <f t="shared" si="321"/>
        <v>1.1201847826086955</v>
      </c>
      <c r="D479" s="265">
        <f t="shared" si="321"/>
        <v>0.9428144329896907</v>
      </c>
      <c r="E479" s="265">
        <f t="shared" si="321"/>
        <v>0.98256043956043948</v>
      </c>
      <c r="F479" s="265">
        <f t="shared" si="321"/>
        <v>1.0372560975609757</v>
      </c>
      <c r="G479" s="265">
        <f t="shared" si="321"/>
        <v>1.0684374999999999</v>
      </c>
      <c r="H479" s="353">
        <f t="shared" si="322"/>
        <v>0.9428144329896907</v>
      </c>
      <c r="I479" s="353">
        <f t="shared" si="322"/>
        <v>0.98256043956043948</v>
      </c>
      <c r="J479" s="351">
        <f t="shared" si="322"/>
        <v>1.1200000000000001</v>
      </c>
      <c r="K479" s="351">
        <f t="shared" si="322"/>
        <v>1.1000000000000001</v>
      </c>
      <c r="L479" s="351">
        <f t="shared" si="322"/>
        <v>1.1000000000000001</v>
      </c>
      <c r="M479" s="353">
        <f t="shared" si="323"/>
        <v>1.0684374999999999</v>
      </c>
      <c r="N479" s="351">
        <f t="shared" si="323"/>
        <v>1.0707400542724612</v>
      </c>
      <c r="O479" s="351">
        <f t="shared" si="323"/>
        <v>1.0730475707033806</v>
      </c>
      <c r="P479" s="351">
        <f t="shared" si="323"/>
        <v>1.0753600599865416</v>
      </c>
      <c r="Q479" s="351">
        <f t="shared" si="323"/>
        <v>1.0776775328387731</v>
      </c>
      <c r="R479" s="351">
        <f t="shared" si="323"/>
        <v>1.08</v>
      </c>
    </row>
    <row r="480" spans="1:21" ht="13.5" thickBot="1" x14ac:dyDescent="0.25">
      <c r="A480" s="149" t="s">
        <v>135</v>
      </c>
      <c r="B480" s="273">
        <f t="shared" si="321"/>
        <v>1.28173594745098</v>
      </c>
      <c r="C480" s="273">
        <f t="shared" si="321"/>
        <v>1.3261605935222667</v>
      </c>
      <c r="D480" s="272">
        <f t="shared" si="321"/>
        <v>1.3332924276762421</v>
      </c>
      <c r="E480" s="272">
        <f t="shared" si="321"/>
        <v>1.3490648148148148</v>
      </c>
      <c r="F480" s="272">
        <f t="shared" si="321"/>
        <v>1.3467228260869566</v>
      </c>
      <c r="G480" s="272">
        <f t="shared" si="321"/>
        <v>1.3716839945280439</v>
      </c>
      <c r="H480" s="278">
        <f t="shared" si="322"/>
        <v>1.3332924276762421</v>
      </c>
      <c r="I480" s="278">
        <f t="shared" si="322"/>
        <v>1.3490648148148148</v>
      </c>
      <c r="J480" s="271">
        <f t="shared" si="322"/>
        <v>1.2550184921457457</v>
      </c>
      <c r="K480" s="271">
        <f t="shared" si="322"/>
        <v>1.2429661624992041</v>
      </c>
      <c r="L480" s="271">
        <f t="shared" si="322"/>
        <v>1.2439243766127308</v>
      </c>
      <c r="M480" s="278">
        <f t="shared" si="323"/>
        <v>1.3717303709885851</v>
      </c>
      <c r="N480" s="271">
        <f t="shared" si="323"/>
        <v>1.366115871319503</v>
      </c>
      <c r="O480" s="271">
        <f t="shared" si="323"/>
        <v>1.360568382040652</v>
      </c>
      <c r="P480" s="271">
        <f t="shared" si="323"/>
        <v>1.3550882486803615</v>
      </c>
      <c r="Q480" s="271">
        <f t="shared" si="323"/>
        <v>1.3496758217614893</v>
      </c>
      <c r="R480" s="271">
        <f t="shared" si="323"/>
        <v>1.3443314565864717</v>
      </c>
    </row>
    <row r="481" spans="1:21" ht="13.5" thickBot="1" x14ac:dyDescent="0.25">
      <c r="A481" s="149" t="s">
        <v>136</v>
      </c>
      <c r="B481" s="273">
        <f t="shared" si="321"/>
        <v>1.2090295442578924</v>
      </c>
      <c r="C481" s="273">
        <f t="shared" si="321"/>
        <v>1.2570800471784778</v>
      </c>
      <c r="D481" s="272">
        <f t="shared" si="321"/>
        <v>1.2435091081081091</v>
      </c>
      <c r="E481" s="272">
        <f t="shared" si="321"/>
        <v>1.241608938547486</v>
      </c>
      <c r="F481" s="272">
        <f t="shared" si="321"/>
        <v>1.2346592455163885</v>
      </c>
      <c r="G481" s="272">
        <f t="shared" si="321"/>
        <v>1.2690572124163115</v>
      </c>
      <c r="H481" s="278">
        <f t="shared" si="322"/>
        <v>1.2435091081081091</v>
      </c>
      <c r="I481" s="278">
        <f t="shared" si="322"/>
        <v>1.241608938547486</v>
      </c>
      <c r="J481" s="271">
        <f t="shared" si="322"/>
        <v>1.2240392036301049</v>
      </c>
      <c r="K481" s="271">
        <f t="shared" si="322"/>
        <v>1.2167980333093857</v>
      </c>
      <c r="L481" s="271">
        <f t="shared" si="322"/>
        <v>1.2131381101778438</v>
      </c>
      <c r="M481" s="278">
        <f t="shared" si="323"/>
        <v>1.2609624862957354</v>
      </c>
      <c r="N481" s="271">
        <f t="shared" si="323"/>
        <v>1.2547878630551415</v>
      </c>
      <c r="O481" s="271">
        <f t="shared" si="323"/>
        <v>1.2474456468041102</v>
      </c>
      <c r="P481" s="271">
        <f t="shared" si="323"/>
        <v>1.2401820722128156</v>
      </c>
      <c r="Q481" s="271">
        <f t="shared" si="323"/>
        <v>1.2341323830139304</v>
      </c>
      <c r="R481" s="271">
        <f t="shared" si="323"/>
        <v>1.2283626952726954</v>
      </c>
    </row>
    <row r="482" spans="1:21" ht="12.75" x14ac:dyDescent="0.2">
      <c r="A482" s="77"/>
      <c r="B482" s="493"/>
      <c r="C482" s="493"/>
      <c r="D482" s="494"/>
      <c r="E482" s="494"/>
      <c r="F482" s="494"/>
      <c r="G482" s="494"/>
      <c r="H482" s="495"/>
      <c r="I482" s="495"/>
      <c r="J482" s="486"/>
      <c r="K482" s="78"/>
    </row>
    <row r="483" spans="1:21" ht="12.75" x14ac:dyDescent="0.2">
      <c r="A483" s="77"/>
      <c r="B483" s="493"/>
      <c r="C483" s="493"/>
      <c r="D483" s="494"/>
      <c r="E483" s="494"/>
      <c r="F483" s="494"/>
      <c r="G483" s="494"/>
      <c r="H483" s="496"/>
      <c r="I483" s="496"/>
      <c r="J483" s="486"/>
      <c r="K483" s="78"/>
    </row>
    <row r="484" spans="1:21" ht="12.75" x14ac:dyDescent="0.2">
      <c r="A484" s="77"/>
      <c r="B484" s="493"/>
      <c r="C484" s="493"/>
      <c r="D484" s="494"/>
      <c r="E484" s="494"/>
      <c r="F484" s="494"/>
      <c r="G484" s="494"/>
      <c r="H484" s="494"/>
      <c r="I484" s="494"/>
      <c r="J484" s="486"/>
      <c r="K484" s="78"/>
    </row>
    <row r="485" spans="1:21" ht="18" x14ac:dyDescent="0.25">
      <c r="A485" s="463" t="s">
        <v>141</v>
      </c>
      <c r="B485" s="493"/>
      <c r="C485" s="493"/>
      <c r="D485" s="494"/>
      <c r="E485" s="494"/>
      <c r="F485" s="494"/>
      <c r="G485" s="494"/>
      <c r="H485" s="494"/>
      <c r="I485" s="494"/>
      <c r="J485" s="486"/>
      <c r="K485" s="78"/>
    </row>
    <row r="486" spans="1:21" ht="12.75" x14ac:dyDescent="0.2">
      <c r="A486" s="77"/>
      <c r="B486" s="493"/>
      <c r="C486" s="493"/>
      <c r="D486" s="494"/>
      <c r="E486" s="494"/>
      <c r="F486" s="494"/>
      <c r="G486" s="494"/>
      <c r="H486" s="494"/>
      <c r="I486" s="494"/>
      <c r="J486" s="486"/>
      <c r="K486" s="78"/>
    </row>
    <row r="487" spans="1:21" ht="12.75" x14ac:dyDescent="0.2">
      <c r="A487" s="77"/>
      <c r="B487" s="78"/>
      <c r="C487" s="78"/>
      <c r="D487" s="486"/>
      <c r="E487" s="486"/>
      <c r="F487" s="486"/>
      <c r="G487" s="486"/>
      <c r="H487" s="486"/>
      <c r="I487" s="486"/>
      <c r="J487" s="486"/>
      <c r="K487" s="78"/>
    </row>
    <row r="488" spans="1:21" ht="15.75" x14ac:dyDescent="0.25">
      <c r="A488" s="670" t="s">
        <v>142</v>
      </c>
      <c r="B488" s="639"/>
      <c r="C488" s="639"/>
      <c r="D488" s="639"/>
      <c r="E488" s="639"/>
      <c r="F488" s="639"/>
      <c r="G488" s="639"/>
      <c r="H488" s="639"/>
      <c r="I488" s="639"/>
      <c r="J488" s="639"/>
      <c r="K488" s="639"/>
      <c r="L488" s="639"/>
      <c r="M488" s="639"/>
    </row>
    <row r="489" spans="1:21" ht="16.5" thickBot="1" x14ac:dyDescent="0.3">
      <c r="A489" s="671" t="s">
        <v>143</v>
      </c>
      <c r="B489" s="642"/>
      <c r="C489" s="642"/>
      <c r="D489" s="642"/>
      <c r="E489" s="642"/>
      <c r="F489" s="642"/>
      <c r="G489" s="642"/>
      <c r="H489" s="642"/>
      <c r="I489" s="642"/>
      <c r="J489" s="642"/>
      <c r="K489" s="642"/>
      <c r="L489" s="642"/>
      <c r="M489" s="642"/>
    </row>
    <row r="490" spans="1:21" ht="16.5" thickBot="1" x14ac:dyDescent="0.3">
      <c r="A490" s="497"/>
      <c r="B490" s="644" t="s">
        <v>125</v>
      </c>
      <c r="C490" s="644"/>
      <c r="D490" s="644"/>
      <c r="E490" s="644"/>
      <c r="F490" s="644"/>
      <c r="G490" s="644"/>
      <c r="H490" s="645"/>
      <c r="I490" s="656" t="s">
        <v>6</v>
      </c>
      <c r="J490" s="657"/>
      <c r="K490" s="657"/>
      <c r="L490" s="657"/>
      <c r="M490" s="657"/>
      <c r="N490" s="658"/>
      <c r="O490" s="635" t="s">
        <v>126</v>
      </c>
      <c r="P490" s="636"/>
      <c r="Q490" s="636"/>
      <c r="R490" s="636"/>
      <c r="S490" s="636"/>
      <c r="T490" s="636"/>
      <c r="U490" s="637"/>
    </row>
    <row r="491" spans="1:21" ht="61.5" thickBot="1" x14ac:dyDescent="0.3">
      <c r="A491" s="498"/>
      <c r="B491" s="91">
        <v>2007</v>
      </c>
      <c r="C491" s="14">
        <v>2008</v>
      </c>
      <c r="D491" s="14">
        <v>2009</v>
      </c>
      <c r="E491" s="89">
        <v>2010</v>
      </c>
      <c r="F491" s="89">
        <v>2011</v>
      </c>
      <c r="G491" s="90">
        <v>2012</v>
      </c>
      <c r="H491" s="17" t="s">
        <v>164</v>
      </c>
      <c r="I491" s="91" t="s">
        <v>8</v>
      </c>
      <c r="J491" s="15" t="s">
        <v>9</v>
      </c>
      <c r="K491" s="15" t="s">
        <v>10</v>
      </c>
      <c r="L491" s="15" t="s">
        <v>11</v>
      </c>
      <c r="M491" s="18" t="s">
        <v>12</v>
      </c>
      <c r="N491" s="17" t="s">
        <v>13</v>
      </c>
      <c r="O491" s="91" t="s">
        <v>14</v>
      </c>
      <c r="P491" s="15" t="s">
        <v>15</v>
      </c>
      <c r="Q491" s="15" t="s">
        <v>16</v>
      </c>
      <c r="R491" s="15" t="s">
        <v>17</v>
      </c>
      <c r="S491" s="15" t="s">
        <v>18</v>
      </c>
      <c r="T491" s="18" t="s">
        <v>19</v>
      </c>
      <c r="U491" s="17" t="s">
        <v>163</v>
      </c>
    </row>
    <row r="492" spans="1:21" ht="12.75" x14ac:dyDescent="0.2">
      <c r="A492" s="499" t="s">
        <v>144</v>
      </c>
      <c r="B492" s="152">
        <v>182</v>
      </c>
      <c r="C492" s="153">
        <v>183</v>
      </c>
      <c r="D492" s="154">
        <v>210</v>
      </c>
      <c r="E492" s="154">
        <v>218</v>
      </c>
      <c r="F492" s="560">
        <v>228</v>
      </c>
      <c r="G492" s="371">
        <v>242</v>
      </c>
      <c r="H492" s="54">
        <f t="shared" ref="H492:H495" si="324">RATE(5,,-B492,G492)</f>
        <v>5.864120932043957E-2</v>
      </c>
      <c r="I492" s="154">
        <v>210</v>
      </c>
      <c r="J492" s="154">
        <v>218</v>
      </c>
      <c r="K492" s="235">
        <v>224.32599999999999</v>
      </c>
      <c r="L492" s="235">
        <v>241</v>
      </c>
      <c r="M492" s="500">
        <v>255</v>
      </c>
      <c r="N492" s="54">
        <f t="shared" ref="N492:N495" si="325">RATE(4,,-I492,M492)</f>
        <v>4.9736314527929905E-2</v>
      </c>
      <c r="O492" s="136">
        <v>268</v>
      </c>
      <c r="P492" s="137">
        <v>274</v>
      </c>
      <c r="Q492" s="137">
        <v>291</v>
      </c>
      <c r="R492" s="137">
        <v>309</v>
      </c>
      <c r="S492" s="137">
        <v>327</v>
      </c>
      <c r="T492" s="138">
        <v>349</v>
      </c>
      <c r="U492" s="45">
        <f>RATE(7,,-G492,T492)</f>
        <v>5.3696950097899154E-2</v>
      </c>
    </row>
    <row r="493" spans="1:21" ht="12.75" x14ac:dyDescent="0.2">
      <c r="A493" s="501" t="s">
        <v>145</v>
      </c>
      <c r="B493" s="161">
        <v>211</v>
      </c>
      <c r="C493" s="162">
        <v>212</v>
      </c>
      <c r="D493" s="163">
        <v>212</v>
      </c>
      <c r="E493" s="163">
        <v>212</v>
      </c>
      <c r="F493" s="399">
        <v>214</v>
      </c>
      <c r="G493" s="164">
        <v>214</v>
      </c>
      <c r="H493" s="54">
        <f t="shared" si="324"/>
        <v>2.827566355259875E-3</v>
      </c>
      <c r="I493" s="163">
        <v>212</v>
      </c>
      <c r="J493" s="163">
        <v>212</v>
      </c>
      <c r="K493" s="399">
        <v>240</v>
      </c>
      <c r="L493" s="399">
        <v>253</v>
      </c>
      <c r="M493" s="502">
        <v>266</v>
      </c>
      <c r="N493" s="54">
        <f t="shared" si="325"/>
        <v>5.8367375014647435E-2</v>
      </c>
      <c r="O493" s="168">
        <v>228</v>
      </c>
      <c r="P493" s="169">
        <v>245</v>
      </c>
      <c r="Q493" s="169">
        <v>264</v>
      </c>
      <c r="R493" s="169">
        <v>294</v>
      </c>
      <c r="S493" s="169">
        <v>316</v>
      </c>
      <c r="T493" s="170">
        <v>340</v>
      </c>
      <c r="U493" s="302">
        <f t="shared" ref="U493:U495" si="326">RATE(7,,-G493,T493)</f>
        <v>6.8374692469838627E-2</v>
      </c>
    </row>
    <row r="494" spans="1:21" ht="13.5" thickBot="1" x14ac:dyDescent="0.25">
      <c r="A494" s="503" t="s">
        <v>146</v>
      </c>
      <c r="B494" s="140">
        <v>135</v>
      </c>
      <c r="C494" s="141">
        <v>136</v>
      </c>
      <c r="D494" s="75">
        <v>147</v>
      </c>
      <c r="E494" s="75">
        <v>144</v>
      </c>
      <c r="F494" s="347">
        <v>137</v>
      </c>
      <c r="G494" s="76">
        <v>140</v>
      </c>
      <c r="H494" s="145">
        <f t="shared" si="324"/>
        <v>7.3000451952117355E-3</v>
      </c>
      <c r="I494" s="75">
        <v>147</v>
      </c>
      <c r="J494" s="75">
        <v>144</v>
      </c>
      <c r="K494" s="235">
        <v>130.977</v>
      </c>
      <c r="L494" s="235">
        <v>131.274675</v>
      </c>
      <c r="M494" s="500">
        <v>131.27467500000003</v>
      </c>
      <c r="N494" s="145">
        <f t="shared" si="325"/>
        <v>-2.7888895238820825E-2</v>
      </c>
      <c r="O494" s="146">
        <v>151</v>
      </c>
      <c r="P494" s="147">
        <v>139</v>
      </c>
      <c r="Q494" s="147">
        <v>126</v>
      </c>
      <c r="R494" s="147">
        <v>111</v>
      </c>
      <c r="S494" s="147">
        <v>93</v>
      </c>
      <c r="T494" s="148">
        <v>73</v>
      </c>
      <c r="U494" s="302">
        <f t="shared" si="326"/>
        <v>-8.8830318179021095E-2</v>
      </c>
    </row>
    <row r="495" spans="1:21" s="10" customFormat="1" ht="13.5" thickBot="1" x14ac:dyDescent="0.25">
      <c r="A495" s="504" t="s">
        <v>49</v>
      </c>
      <c r="B495" s="505">
        <f t="shared" ref="B495:I495" si="327">B492+B493+B494</f>
        <v>528</v>
      </c>
      <c r="C495" s="506">
        <f t="shared" si="327"/>
        <v>531</v>
      </c>
      <c r="D495" s="506">
        <f t="shared" si="327"/>
        <v>569</v>
      </c>
      <c r="E495" s="507">
        <f t="shared" si="327"/>
        <v>574</v>
      </c>
      <c r="F495" s="508">
        <f t="shared" si="327"/>
        <v>579</v>
      </c>
      <c r="G495" s="509">
        <f t="shared" si="327"/>
        <v>596</v>
      </c>
      <c r="H495" s="35">
        <f t="shared" si="324"/>
        <v>2.4524780883396033E-2</v>
      </c>
      <c r="I495" s="507">
        <f t="shared" si="327"/>
        <v>569</v>
      </c>
      <c r="J495" s="240">
        <f>J492+J493+J494</f>
        <v>574</v>
      </c>
      <c r="K495" s="64">
        <f>K492+K493+K494</f>
        <v>595.303</v>
      </c>
      <c r="L495" s="64">
        <f>L492+L493+L494</f>
        <v>625.274675</v>
      </c>
      <c r="M495" s="64">
        <f>M492+M493+M494</f>
        <v>652.274675</v>
      </c>
      <c r="N495" s="35">
        <f t="shared" si="325"/>
        <v>3.473600850895784E-2</v>
      </c>
      <c r="O495" s="507">
        <f t="shared" ref="O495:T495" si="328">O492+O493+O494</f>
        <v>647</v>
      </c>
      <c r="P495" s="508">
        <f t="shared" si="328"/>
        <v>658</v>
      </c>
      <c r="Q495" s="508">
        <f t="shared" si="328"/>
        <v>681</v>
      </c>
      <c r="R495" s="508">
        <f t="shared" si="328"/>
        <v>714</v>
      </c>
      <c r="S495" s="508">
        <f t="shared" si="328"/>
        <v>736</v>
      </c>
      <c r="T495" s="509">
        <f t="shared" si="328"/>
        <v>762</v>
      </c>
      <c r="U495" s="35">
        <f t="shared" si="326"/>
        <v>3.5724147232303868E-2</v>
      </c>
    </row>
    <row r="496" spans="1:21" x14ac:dyDescent="0.2">
      <c r="K496" s="83"/>
      <c r="L496" s="83"/>
      <c r="M496" s="83"/>
      <c r="N496" s="83"/>
      <c r="P496" s="83"/>
      <c r="Q496" s="83"/>
      <c r="R496" s="83"/>
      <c r="S496" s="83"/>
    </row>
    <row r="497" spans="1:21" x14ac:dyDescent="0.2">
      <c r="K497" s="83"/>
      <c r="L497" s="83"/>
      <c r="M497" s="83"/>
      <c r="N497" s="83"/>
      <c r="P497" s="83"/>
      <c r="Q497" s="83"/>
      <c r="R497" s="83"/>
      <c r="S497" s="83"/>
    </row>
    <row r="498" spans="1:21" ht="15.75" x14ac:dyDescent="0.25">
      <c r="A498" s="654" t="s">
        <v>147</v>
      </c>
      <c r="B498" s="639"/>
      <c r="C498" s="639"/>
      <c r="D498" s="639"/>
      <c r="E498" s="639"/>
      <c r="F498" s="639"/>
      <c r="G498" s="639"/>
      <c r="H498" s="639"/>
      <c r="I498" s="639"/>
      <c r="J498" s="639"/>
      <c r="K498" s="639"/>
      <c r="L498" s="83"/>
      <c r="M498" s="83"/>
      <c r="N498" s="83"/>
      <c r="O498" s="83"/>
      <c r="P498" s="83"/>
      <c r="Q498" s="83"/>
      <c r="R498" s="83"/>
      <c r="S498" s="83"/>
      <c r="T498" s="83"/>
    </row>
    <row r="499" spans="1:21" ht="16.5" thickBot="1" x14ac:dyDescent="0.3">
      <c r="A499" s="655" t="s">
        <v>148</v>
      </c>
      <c r="B499" s="642"/>
      <c r="C499" s="642"/>
      <c r="D499" s="642"/>
      <c r="E499" s="642"/>
      <c r="F499" s="643"/>
      <c r="G499" s="643"/>
      <c r="H499" s="643"/>
      <c r="I499" s="643"/>
      <c r="J499" s="643"/>
      <c r="K499" s="643"/>
      <c r="L499" s="83"/>
      <c r="M499" s="83"/>
      <c r="N499" s="83"/>
      <c r="O499" s="83"/>
      <c r="P499" s="83"/>
      <c r="Q499" s="83"/>
      <c r="R499" s="83"/>
      <c r="S499" s="83"/>
    </row>
    <row r="500" spans="1:21" ht="16.5" thickBot="1" x14ac:dyDescent="0.3">
      <c r="A500" s="11"/>
      <c r="B500" s="663" t="s">
        <v>125</v>
      </c>
      <c r="C500" s="664"/>
      <c r="D500" s="664"/>
      <c r="E500" s="664"/>
      <c r="F500" s="664"/>
      <c r="G500" s="665"/>
      <c r="H500" s="666" t="s">
        <v>6</v>
      </c>
      <c r="I500" s="667"/>
      <c r="J500" s="667"/>
      <c r="K500" s="667"/>
      <c r="L500" s="667"/>
      <c r="M500" s="663" t="s">
        <v>126</v>
      </c>
      <c r="N500" s="668"/>
      <c r="O500" s="668"/>
      <c r="P500" s="668"/>
      <c r="Q500" s="668"/>
      <c r="R500" s="669"/>
      <c r="S500" s="83"/>
    </row>
    <row r="501" spans="1:21" ht="36.75" thickBot="1" x14ac:dyDescent="0.25">
      <c r="A501" s="237"/>
      <c r="B501" s="583">
        <v>2007</v>
      </c>
      <c r="C501" s="601">
        <v>2008</v>
      </c>
      <c r="D501" s="601">
        <v>2009</v>
      </c>
      <c r="E501" s="602">
        <v>2010</v>
      </c>
      <c r="F501" s="602">
        <v>2011</v>
      </c>
      <c r="G501" s="603">
        <v>2012</v>
      </c>
      <c r="H501" s="91" t="s">
        <v>8</v>
      </c>
      <c r="I501" s="15" t="s">
        <v>9</v>
      </c>
      <c r="J501" s="15" t="s">
        <v>30</v>
      </c>
      <c r="K501" s="15" t="s">
        <v>11</v>
      </c>
      <c r="L501" s="18" t="s">
        <v>12</v>
      </c>
      <c r="M501" s="91" t="s">
        <v>14</v>
      </c>
      <c r="N501" s="15" t="s">
        <v>15</v>
      </c>
      <c r="O501" s="15" t="s">
        <v>16</v>
      </c>
      <c r="P501" s="15" t="s">
        <v>17</v>
      </c>
      <c r="Q501" s="15" t="s">
        <v>18</v>
      </c>
      <c r="R501" s="16" t="s">
        <v>19</v>
      </c>
      <c r="S501" s="83"/>
      <c r="T501" s="83"/>
    </row>
    <row r="502" spans="1:21" ht="12.75" x14ac:dyDescent="0.2">
      <c r="A502" s="598" t="s">
        <v>144</v>
      </c>
      <c r="B502" s="311">
        <f>B492/$B$440</f>
        <v>0.34469696969696972</v>
      </c>
      <c r="C502" s="309">
        <f>C492/$C$440</f>
        <v>0.34463276836158191</v>
      </c>
      <c r="D502" s="309">
        <f>D492/$D$440</f>
        <v>0.36906854130052724</v>
      </c>
      <c r="E502" s="309">
        <f>E492/$E$440</f>
        <v>0.37979094076655051</v>
      </c>
      <c r="F502" s="309">
        <f>F492/$F$440</f>
        <v>0.39378238341968913</v>
      </c>
      <c r="G502" s="606">
        <f>G492/$G$440</f>
        <v>0.40604026845637586</v>
      </c>
      <c r="H502" s="512">
        <f>I492/$I$440</f>
        <v>0.36906854130052724</v>
      </c>
      <c r="I502" s="512">
        <f>J492/$J$440</f>
        <v>0.37979094076655051</v>
      </c>
      <c r="J502" s="512">
        <f>K492/$K$440</f>
        <v>0.37679684219366755</v>
      </c>
      <c r="K502" s="512">
        <f>L492/$L$440</f>
        <v>0.38552752082608466</v>
      </c>
      <c r="L502" s="513">
        <f>M492/$M$440</f>
        <v>0.38849839087394422</v>
      </c>
      <c r="M502" s="511">
        <f>O492/$O$440</f>
        <v>0.42072213500784927</v>
      </c>
      <c r="N502" s="512">
        <f>P492/$P$440</f>
        <v>0.41641337386018235</v>
      </c>
      <c r="O502" s="512">
        <f>Q492/$Q$440</f>
        <v>0.42731277533039647</v>
      </c>
      <c r="P502" s="512">
        <f>R492/$R$440</f>
        <v>0.4327731092436975</v>
      </c>
      <c r="Q502" s="512">
        <f>S492/$S$440</f>
        <v>0.44429347826086957</v>
      </c>
      <c r="R502" s="514">
        <f>T492/$T$440</f>
        <v>0.45800524934383202</v>
      </c>
      <c r="S502" s="83"/>
      <c r="T502" s="83"/>
    </row>
    <row r="503" spans="1:21" ht="12.75" x14ac:dyDescent="0.2">
      <c r="A503" s="599" t="s">
        <v>145</v>
      </c>
      <c r="B503" s="257">
        <f>B493/$B$440</f>
        <v>0.3996212121212121</v>
      </c>
      <c r="C503" s="262">
        <f>C493/$C$440</f>
        <v>0.3992467043314501</v>
      </c>
      <c r="D503" s="262">
        <f>D493/$D$440</f>
        <v>0.37258347978910367</v>
      </c>
      <c r="E503" s="262">
        <f>E493/$E$440</f>
        <v>0.36933797909407667</v>
      </c>
      <c r="F503" s="262">
        <f t="shared" ref="F503:F505" si="329">F493/$F$440</f>
        <v>0.3696027633851468</v>
      </c>
      <c r="G503" s="256">
        <f t="shared" ref="G503:G505" si="330">G493/$G$440</f>
        <v>0.35906040268456374</v>
      </c>
      <c r="H503" s="413">
        <f t="shared" ref="H503:H504" si="331">I493/$I$440</f>
        <v>0.37258347978910367</v>
      </c>
      <c r="I503" s="413">
        <f t="shared" ref="I503:I504" si="332">J493/$J$440</f>
        <v>0.36933797909407667</v>
      </c>
      <c r="J503" s="413">
        <f t="shared" ref="J503:J504" si="333">K493/$K$440</f>
        <v>0.40312421264802217</v>
      </c>
      <c r="K503" s="413">
        <f t="shared" ref="K503:K504" si="334">L493/$L$440</f>
        <v>0.40472391190456192</v>
      </c>
      <c r="L503" s="415">
        <f t="shared" ref="L503:L504" si="335">M493/$M$440</f>
        <v>0.40525714499007515</v>
      </c>
      <c r="M503" s="412">
        <f>O493/$O$440</f>
        <v>0.35792778649921508</v>
      </c>
      <c r="N503" s="413">
        <f>P493/$P$440</f>
        <v>0.37234042553191488</v>
      </c>
      <c r="O503" s="413">
        <f t="shared" ref="O503:O505" si="336">Q493/$Q$440</f>
        <v>0.38766519823788548</v>
      </c>
      <c r="P503" s="413">
        <f t="shared" ref="P503:P505" si="337">R493/$R$440</f>
        <v>0.41176470588235292</v>
      </c>
      <c r="Q503" s="413">
        <f t="shared" ref="Q503:Q505" si="338">S493/$S$440</f>
        <v>0.42934782608695654</v>
      </c>
      <c r="R503" s="415">
        <f t="shared" ref="R503:R505" si="339">T493/$T$440</f>
        <v>0.4461942257217848</v>
      </c>
      <c r="S503" s="83"/>
      <c r="T503" s="83"/>
    </row>
    <row r="504" spans="1:21" ht="13.5" thickBot="1" x14ac:dyDescent="0.25">
      <c r="A504" s="600" t="s">
        <v>146</v>
      </c>
      <c r="B504" s="607">
        <f>B494/$B$440</f>
        <v>0.25568181818181818</v>
      </c>
      <c r="C504" s="608">
        <f>C494/$C$440</f>
        <v>0.25612052730696799</v>
      </c>
      <c r="D504" s="608">
        <f>D494/$D$440</f>
        <v>0.25834797891036909</v>
      </c>
      <c r="E504" s="608">
        <f>E494/$E$440</f>
        <v>0.25087108013937282</v>
      </c>
      <c r="F504" s="608">
        <f t="shared" si="329"/>
        <v>0.23661485319516407</v>
      </c>
      <c r="G504" s="609">
        <f t="shared" si="330"/>
        <v>0.2348993288590604</v>
      </c>
      <c r="H504" s="512">
        <f t="shared" si="331"/>
        <v>0.25834797891036909</v>
      </c>
      <c r="I504" s="512">
        <f t="shared" si="332"/>
        <v>0.25087108013937282</v>
      </c>
      <c r="J504" s="512">
        <f t="shared" si="333"/>
        <v>0.22</v>
      </c>
      <c r="K504" s="512">
        <f t="shared" si="334"/>
        <v>0.21</v>
      </c>
      <c r="L504" s="513">
        <f t="shared" si="335"/>
        <v>0.2</v>
      </c>
      <c r="M504" s="511">
        <f>O494/$O$440</f>
        <v>0.23704866562009419</v>
      </c>
      <c r="N504" s="512">
        <v>0.23</v>
      </c>
      <c r="O504" s="512">
        <f t="shared" si="336"/>
        <v>0.18502202643171806</v>
      </c>
      <c r="P504" s="512">
        <f t="shared" si="337"/>
        <v>0.15546218487394958</v>
      </c>
      <c r="Q504" s="512">
        <f t="shared" si="338"/>
        <v>0.12635869565217392</v>
      </c>
      <c r="R504" s="514">
        <f t="shared" si="339"/>
        <v>9.5800524934383208E-2</v>
      </c>
      <c r="S504" s="83"/>
      <c r="T504" s="83"/>
    </row>
    <row r="505" spans="1:21" s="10" customFormat="1" ht="13.5" thickBot="1" x14ac:dyDescent="0.25">
      <c r="A505" s="504" t="s">
        <v>49</v>
      </c>
      <c r="B505" s="604">
        <f>B495/$B$440</f>
        <v>1</v>
      </c>
      <c r="C505" s="273">
        <f>C495/$C$440</f>
        <v>1</v>
      </c>
      <c r="D505" s="273">
        <f>D495/$D$440</f>
        <v>1</v>
      </c>
      <c r="E505" s="273">
        <f>E495/$E$440</f>
        <v>1</v>
      </c>
      <c r="F505" s="273">
        <f t="shared" si="329"/>
        <v>1</v>
      </c>
      <c r="G505" s="605">
        <f t="shared" si="330"/>
        <v>1</v>
      </c>
      <c r="H505" s="420">
        <f>I495/$I$440</f>
        <v>1</v>
      </c>
      <c r="I505" s="421">
        <f>J495/$J$440</f>
        <v>1</v>
      </c>
      <c r="J505" s="421">
        <f>K495/$K$440</f>
        <v>0.99992105484168969</v>
      </c>
      <c r="K505" s="421">
        <f>L495/$L$440</f>
        <v>1.0002514327306467</v>
      </c>
      <c r="L505" s="627">
        <v>1</v>
      </c>
      <c r="M505" s="420">
        <f>O495/$O$440</f>
        <v>1.0156985871271587</v>
      </c>
      <c r="N505" s="628">
        <v>1</v>
      </c>
      <c r="O505" s="421">
        <f t="shared" si="336"/>
        <v>1</v>
      </c>
      <c r="P505" s="421">
        <f t="shared" si="337"/>
        <v>1</v>
      </c>
      <c r="Q505" s="421">
        <f t="shared" si="338"/>
        <v>1</v>
      </c>
      <c r="R505" s="423">
        <f t="shared" si="339"/>
        <v>1</v>
      </c>
      <c r="S505" s="77"/>
      <c r="T505" s="77"/>
    </row>
    <row r="506" spans="1:21" x14ac:dyDescent="0.2">
      <c r="H506" s="495"/>
      <c r="I506" s="495"/>
      <c r="K506" s="83"/>
      <c r="L506" s="83"/>
      <c r="M506" s="83"/>
      <c r="N506" s="83"/>
      <c r="O506" s="495"/>
      <c r="P506" s="83"/>
      <c r="Q506" s="83"/>
      <c r="R506" s="83"/>
      <c r="S506" s="83"/>
    </row>
    <row r="507" spans="1:21" x14ac:dyDescent="0.2">
      <c r="H507" s="496"/>
      <c r="I507" s="496"/>
      <c r="K507" s="83"/>
      <c r="L507" s="83"/>
      <c r="M507" s="83"/>
      <c r="N507" s="83"/>
      <c r="O507" s="496"/>
      <c r="P507" s="83"/>
      <c r="Q507" s="83"/>
      <c r="R507" s="83"/>
      <c r="S507" s="83"/>
    </row>
    <row r="508" spans="1:21" ht="15.75" x14ac:dyDescent="0.25">
      <c r="A508" s="654" t="s">
        <v>149</v>
      </c>
      <c r="B508" s="639"/>
      <c r="C508" s="639"/>
      <c r="D508" s="639"/>
      <c r="E508" s="639"/>
      <c r="F508" s="639"/>
      <c r="G508" s="639"/>
      <c r="H508" s="639"/>
      <c r="I508" s="639"/>
      <c r="J508" s="639"/>
      <c r="K508" s="639"/>
      <c r="L508" s="639"/>
      <c r="M508" s="639"/>
      <c r="N508" s="83"/>
      <c r="O508" s="83"/>
      <c r="P508" s="83"/>
      <c r="Q508" s="83"/>
      <c r="R508" s="83"/>
      <c r="S508" s="83"/>
    </row>
    <row r="509" spans="1:21" ht="16.5" thickBot="1" x14ac:dyDescent="0.3">
      <c r="A509" s="655" t="s">
        <v>150</v>
      </c>
      <c r="B509" s="642"/>
      <c r="C509" s="642"/>
      <c r="D509" s="642"/>
      <c r="E509" s="642"/>
      <c r="F509" s="642"/>
      <c r="G509" s="642"/>
      <c r="H509" s="642"/>
      <c r="I509" s="643"/>
      <c r="J509" s="643"/>
      <c r="K509" s="643"/>
      <c r="L509" s="643"/>
      <c r="M509" s="643"/>
      <c r="N509" s="83"/>
      <c r="O509" s="83"/>
      <c r="P509" s="83"/>
      <c r="Q509" s="83"/>
      <c r="R509" s="83"/>
      <c r="S509" s="83"/>
    </row>
    <row r="510" spans="1:21" ht="16.5" thickBot="1" x14ac:dyDescent="0.3">
      <c r="A510" s="497"/>
      <c r="B510" s="644" t="s">
        <v>125</v>
      </c>
      <c r="C510" s="644"/>
      <c r="D510" s="644"/>
      <c r="E510" s="644"/>
      <c r="F510" s="644"/>
      <c r="G510" s="644"/>
      <c r="H510" s="645"/>
      <c r="I510" s="656" t="s">
        <v>6</v>
      </c>
      <c r="J510" s="657"/>
      <c r="K510" s="657"/>
      <c r="L510" s="657"/>
      <c r="M510" s="657"/>
      <c r="N510" s="658"/>
      <c r="O510" s="635" t="s">
        <v>126</v>
      </c>
      <c r="P510" s="636"/>
      <c r="Q510" s="636"/>
      <c r="R510" s="636"/>
      <c r="S510" s="636"/>
      <c r="T510" s="636"/>
      <c r="U510" s="637"/>
    </row>
    <row r="511" spans="1:21" ht="61.5" thickBot="1" x14ac:dyDescent="0.3">
      <c r="A511" s="498"/>
      <c r="B511" s="91">
        <v>2007</v>
      </c>
      <c r="C511" s="14">
        <v>2008</v>
      </c>
      <c r="D511" s="14">
        <v>2009</v>
      </c>
      <c r="E511" s="89">
        <v>2010</v>
      </c>
      <c r="F511" s="89">
        <v>2011</v>
      </c>
      <c r="G511" s="90">
        <v>2012</v>
      </c>
      <c r="H511" s="17" t="s">
        <v>164</v>
      </c>
      <c r="I511" s="91" t="s">
        <v>8</v>
      </c>
      <c r="J511" s="15" t="s">
        <v>9</v>
      </c>
      <c r="K511" s="15" t="s">
        <v>10</v>
      </c>
      <c r="L511" s="15" t="s">
        <v>11</v>
      </c>
      <c r="M511" s="18" t="s">
        <v>12</v>
      </c>
      <c r="N511" s="17" t="s">
        <v>13</v>
      </c>
      <c r="O511" s="91" t="s">
        <v>14</v>
      </c>
      <c r="P511" s="15" t="s">
        <v>15</v>
      </c>
      <c r="Q511" s="15" t="s">
        <v>16</v>
      </c>
      <c r="R511" s="15" t="s">
        <v>17</v>
      </c>
      <c r="S511" s="15" t="s">
        <v>18</v>
      </c>
      <c r="T511" s="18" t="s">
        <v>19</v>
      </c>
      <c r="U511" s="17" t="s">
        <v>163</v>
      </c>
    </row>
    <row r="512" spans="1:21" ht="12.75" x14ac:dyDescent="0.2">
      <c r="A512" s="515" t="s">
        <v>151</v>
      </c>
      <c r="B512" s="221">
        <v>179.7</v>
      </c>
      <c r="C512" s="216">
        <v>176</v>
      </c>
      <c r="D512" s="217">
        <v>224.91</v>
      </c>
      <c r="E512" s="217">
        <v>255.51</v>
      </c>
      <c r="F512" s="46">
        <v>351.44</v>
      </c>
      <c r="G512" s="47">
        <v>248</v>
      </c>
      <c r="H512" s="54">
        <f t="shared" ref="H512:H515" si="340">RATE(5,,-B512,G512)</f>
        <v>6.6548773808865383E-2</v>
      </c>
      <c r="I512" s="217">
        <v>224.91</v>
      </c>
      <c r="J512" s="217">
        <v>255.51</v>
      </c>
      <c r="K512" s="475">
        <v>217.77522487005351</v>
      </c>
      <c r="L512" s="475">
        <v>233.06202296588256</v>
      </c>
      <c r="M512" s="516">
        <v>249.42188250000004</v>
      </c>
      <c r="N512" s="54">
        <f t="shared" ref="N512:N515" si="341">RATE(4,,-I512,M512)</f>
        <v>2.6198668426503653E-2</v>
      </c>
      <c r="O512" s="136">
        <v>361</v>
      </c>
      <c r="P512" s="137">
        <v>372</v>
      </c>
      <c r="Q512" s="137">
        <v>388</v>
      </c>
      <c r="R512" s="137">
        <v>405</v>
      </c>
      <c r="S512" s="137">
        <v>413</v>
      </c>
      <c r="T512" s="280">
        <v>422</v>
      </c>
      <c r="U512" s="45">
        <f>RATE(7,,-G512,T512)</f>
        <v>7.8897309356982775E-2</v>
      </c>
    </row>
    <row r="513" spans="1:21" ht="12.75" x14ac:dyDescent="0.2">
      <c r="A513" s="501" t="s">
        <v>152</v>
      </c>
      <c r="B513" s="224">
        <v>152.46</v>
      </c>
      <c r="C513" s="162">
        <v>180</v>
      </c>
      <c r="D513" s="163">
        <v>161.89699999999999</v>
      </c>
      <c r="E513" s="163">
        <v>208.96600000000001</v>
      </c>
      <c r="F513" s="55">
        <v>262.95699999999999</v>
      </c>
      <c r="G513" s="56">
        <v>280.29199999999997</v>
      </c>
      <c r="H513" s="54">
        <f t="shared" si="340"/>
        <v>0.12951228128396017</v>
      </c>
      <c r="I513" s="163">
        <v>161.89699999999999</v>
      </c>
      <c r="J513" s="163">
        <v>208.96600000000001</v>
      </c>
      <c r="K513" s="517">
        <v>224</v>
      </c>
      <c r="L513" s="517">
        <v>238</v>
      </c>
      <c r="M513" s="518">
        <v>257</v>
      </c>
      <c r="N513" s="54">
        <f t="shared" si="341"/>
        <v>0.12246699668560231</v>
      </c>
      <c r="O513" s="168">
        <v>313.34659326145555</v>
      </c>
      <c r="P513" s="169">
        <v>329.16102904781189</v>
      </c>
      <c r="Q513" s="169">
        <v>359.60138077224485</v>
      </c>
      <c r="R513" s="169">
        <v>370.01238790082897</v>
      </c>
      <c r="S513" s="169">
        <v>387.65368469096967</v>
      </c>
      <c r="T513" s="233">
        <v>410.06700000000001</v>
      </c>
      <c r="U513" s="302">
        <f t="shared" ref="U513:U515" si="342">RATE(7,,-G513,T513)</f>
        <v>5.5859915366350245E-2</v>
      </c>
    </row>
    <row r="514" spans="1:21" ht="13.5" thickBot="1" x14ac:dyDescent="0.25">
      <c r="A514" s="515" t="s">
        <v>153</v>
      </c>
      <c r="B514" s="227">
        <v>35</v>
      </c>
      <c r="C514" s="141">
        <v>47</v>
      </c>
      <c r="D514" s="75">
        <v>39</v>
      </c>
      <c r="E514" s="75">
        <v>64</v>
      </c>
      <c r="F514" s="347">
        <v>59</v>
      </c>
      <c r="G514" s="372">
        <v>86</v>
      </c>
      <c r="H514" s="145">
        <f t="shared" si="340"/>
        <v>0.19697776039785048</v>
      </c>
      <c r="I514" s="75">
        <v>39</v>
      </c>
      <c r="J514" s="75">
        <v>64</v>
      </c>
      <c r="K514" s="519">
        <v>53</v>
      </c>
      <c r="L514" s="519">
        <v>62</v>
      </c>
      <c r="M514" s="520">
        <v>64</v>
      </c>
      <c r="N514" s="145">
        <f t="shared" si="341"/>
        <v>0.13182385133054039</v>
      </c>
      <c r="O514" s="146">
        <v>90.461063378316595</v>
      </c>
      <c r="P514" s="147">
        <v>95.262317434103025</v>
      </c>
      <c r="Q514" s="147">
        <v>100</v>
      </c>
      <c r="R514" s="147">
        <v>107</v>
      </c>
      <c r="S514" s="147">
        <v>115</v>
      </c>
      <c r="T514" s="236">
        <v>120</v>
      </c>
      <c r="U514" s="302">
        <f t="shared" si="342"/>
        <v>4.8742747911338251E-2</v>
      </c>
    </row>
    <row r="515" spans="1:21" ht="13.5" thickBot="1" x14ac:dyDescent="0.25">
      <c r="A515" s="504" t="s">
        <v>154</v>
      </c>
      <c r="B515" s="65">
        <f t="shared" ref="B515:I515" si="343">(B512+B513)+(3*B514)</f>
        <v>437.15999999999997</v>
      </c>
      <c r="C515" s="66">
        <f t="shared" si="343"/>
        <v>497</v>
      </c>
      <c r="D515" s="66">
        <f t="shared" si="343"/>
        <v>503.80700000000002</v>
      </c>
      <c r="E515" s="67">
        <f t="shared" si="343"/>
        <v>656.476</v>
      </c>
      <c r="F515" s="64">
        <f t="shared" si="343"/>
        <v>791.39699999999993</v>
      </c>
      <c r="G515" s="196">
        <f t="shared" si="343"/>
        <v>786.29199999999992</v>
      </c>
      <c r="H515" s="35">
        <f t="shared" si="340"/>
        <v>0.12457568180539313</v>
      </c>
      <c r="I515" s="150">
        <f t="shared" si="343"/>
        <v>503.80700000000002</v>
      </c>
      <c r="J515" s="240">
        <f>(J512+J513)+(3*J514)</f>
        <v>656.476</v>
      </c>
      <c r="K515" s="64">
        <f>(K512+K513)+(3*K514)</f>
        <v>600.77522487005353</v>
      </c>
      <c r="L515" s="64">
        <f>(L512+L513)+(3*L514)</f>
        <v>657.06202296588253</v>
      </c>
      <c r="M515" s="196">
        <f>(M512+M513)+(3*M514)</f>
        <v>698.42188250000004</v>
      </c>
      <c r="N515" s="35">
        <f t="shared" si="341"/>
        <v>8.5084126070226182E-2</v>
      </c>
      <c r="O515" s="67">
        <f t="shared" ref="O515:T515" si="344">(O512+O513)+(3*O514)</f>
        <v>945.72978339640542</v>
      </c>
      <c r="P515" s="64">
        <f t="shared" si="344"/>
        <v>986.94798135012093</v>
      </c>
      <c r="Q515" s="64">
        <f t="shared" si="344"/>
        <v>1047.6013807722447</v>
      </c>
      <c r="R515" s="64">
        <f t="shared" si="344"/>
        <v>1096.012387900829</v>
      </c>
      <c r="S515" s="64">
        <f t="shared" si="344"/>
        <v>1145.6536846909696</v>
      </c>
      <c r="T515" s="196">
        <f t="shared" si="344"/>
        <v>1192.067</v>
      </c>
      <c r="U515" s="35">
        <f t="shared" si="342"/>
        <v>6.1247516508706246E-2</v>
      </c>
    </row>
    <row r="516" spans="1:21" ht="15.75" x14ac:dyDescent="0.25">
      <c r="A516" s="521"/>
      <c r="B516" s="522"/>
      <c r="C516" s="522"/>
      <c r="D516" s="522"/>
      <c r="E516" s="523"/>
      <c r="F516" s="523"/>
      <c r="G516" s="523"/>
      <c r="H516" s="524"/>
      <c r="I516" s="524"/>
      <c r="J516" s="83"/>
      <c r="K516" s="83"/>
      <c r="L516" s="83"/>
      <c r="M516" s="83"/>
      <c r="N516" s="83"/>
      <c r="P516" s="83"/>
      <c r="Q516" s="83"/>
      <c r="R516" s="83"/>
      <c r="S516" s="83"/>
    </row>
    <row r="517" spans="1:21" ht="15.75" x14ac:dyDescent="0.25">
      <c r="A517" s="521"/>
      <c r="B517" s="525"/>
      <c r="C517" s="525"/>
      <c r="D517" s="526"/>
      <c r="E517" s="527"/>
      <c r="F517" s="527"/>
      <c r="G517" s="527"/>
      <c r="H517" s="522"/>
      <c r="I517" s="522"/>
      <c r="K517" s="83"/>
      <c r="L517" s="83"/>
      <c r="M517" s="83"/>
      <c r="N517" s="83"/>
      <c r="P517" s="83"/>
      <c r="Q517" s="83"/>
      <c r="R517" s="83"/>
      <c r="S517" s="83"/>
    </row>
    <row r="518" spans="1:21" ht="15.75" x14ac:dyDescent="0.25">
      <c r="A518" s="654" t="s">
        <v>155</v>
      </c>
      <c r="B518" s="639"/>
      <c r="C518" s="639"/>
      <c r="D518" s="639"/>
      <c r="E518" s="639"/>
      <c r="F518" s="639"/>
      <c r="G518" s="639"/>
      <c r="H518" s="639"/>
      <c r="I518" s="639"/>
      <c r="J518" s="639"/>
      <c r="K518" s="639"/>
      <c r="L518" s="83"/>
      <c r="M518" s="83"/>
      <c r="N518" s="83"/>
      <c r="O518" s="83"/>
      <c r="P518" s="83"/>
      <c r="Q518" s="83"/>
      <c r="R518" s="83"/>
      <c r="S518" s="83"/>
    </row>
    <row r="519" spans="1:21" ht="16.5" thickBot="1" x14ac:dyDescent="0.3">
      <c r="A519" s="655" t="s">
        <v>156</v>
      </c>
      <c r="B519" s="641"/>
      <c r="C519" s="641"/>
      <c r="D519" s="641"/>
      <c r="E519" s="641"/>
      <c r="F519" s="659"/>
      <c r="G519" s="659"/>
      <c r="H519" s="659"/>
      <c r="I519" s="659"/>
      <c r="J519" s="659"/>
      <c r="K519" s="659"/>
      <c r="L519" s="83"/>
      <c r="M519" s="83"/>
      <c r="N519" s="83"/>
      <c r="O519" s="83"/>
      <c r="P519" s="83"/>
      <c r="Q519" s="83"/>
      <c r="R519" s="83"/>
      <c r="S519" s="83"/>
    </row>
    <row r="520" spans="1:21" ht="16.5" thickBot="1" x14ac:dyDescent="0.3">
      <c r="A520" s="528"/>
      <c r="B520" s="663" t="s">
        <v>125</v>
      </c>
      <c r="C520" s="664"/>
      <c r="D520" s="664"/>
      <c r="E520" s="664"/>
      <c r="F520" s="664"/>
      <c r="G520" s="665"/>
      <c r="H520" s="666" t="s">
        <v>6</v>
      </c>
      <c r="I520" s="667"/>
      <c r="J520" s="667"/>
      <c r="K520" s="667"/>
      <c r="L520" s="672"/>
      <c r="M520" s="663" t="s">
        <v>126</v>
      </c>
      <c r="N520" s="668"/>
      <c r="O520" s="668"/>
      <c r="P520" s="668"/>
      <c r="Q520" s="668"/>
      <c r="R520" s="669"/>
      <c r="S520" s="83"/>
    </row>
    <row r="521" spans="1:21" ht="37.5" thickBot="1" x14ac:dyDescent="0.3">
      <c r="A521" s="498"/>
      <c r="B521" s="91">
        <v>2007</v>
      </c>
      <c r="C521" s="14">
        <v>2008</v>
      </c>
      <c r="D521" s="14">
        <v>2009</v>
      </c>
      <c r="E521" s="89">
        <v>2010</v>
      </c>
      <c r="F521" s="89">
        <v>2011</v>
      </c>
      <c r="G521" s="90">
        <v>2012</v>
      </c>
      <c r="H521" s="91" t="s">
        <v>8</v>
      </c>
      <c r="I521" s="15" t="s">
        <v>9</v>
      </c>
      <c r="J521" s="15" t="s">
        <v>30</v>
      </c>
      <c r="K521" s="15" t="s">
        <v>11</v>
      </c>
      <c r="L521" s="16" t="s">
        <v>12</v>
      </c>
      <c r="M521" s="91" t="s">
        <v>14</v>
      </c>
      <c r="N521" s="15" t="s">
        <v>15</v>
      </c>
      <c r="O521" s="15" t="s">
        <v>16</v>
      </c>
      <c r="P521" s="15" t="s">
        <v>17</v>
      </c>
      <c r="Q521" s="15" t="s">
        <v>18</v>
      </c>
      <c r="R521" s="16" t="s">
        <v>19</v>
      </c>
      <c r="S521" s="83"/>
      <c r="T521" s="83"/>
    </row>
    <row r="522" spans="1:21" ht="12.75" x14ac:dyDescent="0.2">
      <c r="A522" s="515" t="s">
        <v>151</v>
      </c>
      <c r="B522" s="290">
        <f>B512/$B$440</f>
        <v>0.34034090909090908</v>
      </c>
      <c r="C522" s="243">
        <f>C512/$C$440</f>
        <v>0.33145009416195859</v>
      </c>
      <c r="D522" s="243">
        <f>D512/$D$440</f>
        <v>0.39527240773286465</v>
      </c>
      <c r="E522" s="243">
        <f>E512/$E$440</f>
        <v>0.44513937282229965</v>
      </c>
      <c r="F522" s="243">
        <f>F512/$F$440</f>
        <v>0.60697754749568222</v>
      </c>
      <c r="G522" s="248">
        <f>G512/$G$440</f>
        <v>0.41610738255033558</v>
      </c>
      <c r="H522" s="249">
        <f>I512/$I$440</f>
        <v>0.39527240773286465</v>
      </c>
      <c r="I522" s="242">
        <f>J512/$J$440</f>
        <v>0.44513937282229965</v>
      </c>
      <c r="J522" s="242">
        <f>K512/$K$440</f>
        <v>0.3657936085832762</v>
      </c>
      <c r="K522" s="242">
        <f>L512/$L$440</f>
        <v>0.37282914486617724</v>
      </c>
      <c r="L522" s="246">
        <f>M512/$M$440</f>
        <v>0.38</v>
      </c>
      <c r="M522" s="249">
        <f>O512/$O$440</f>
        <v>0.56671899529042391</v>
      </c>
      <c r="N522" s="242">
        <f>P512/$P$440</f>
        <v>0.56534954407294835</v>
      </c>
      <c r="O522" s="242">
        <f>Q512/$Q$440</f>
        <v>0.56975036710719529</v>
      </c>
      <c r="P522" s="242">
        <f>R512/$R$440</f>
        <v>0.5672268907563025</v>
      </c>
      <c r="Q522" s="242">
        <f>S512/$S$440</f>
        <v>0.56114130434782605</v>
      </c>
      <c r="R522" s="246">
        <f>T512/$T$440</f>
        <v>0.5538057742782152</v>
      </c>
      <c r="S522" s="83"/>
      <c r="T522" s="83"/>
    </row>
    <row r="523" spans="1:21" ht="12.75" x14ac:dyDescent="0.2">
      <c r="A523" s="501" t="s">
        <v>152</v>
      </c>
      <c r="B523" s="255">
        <f>B513/$B$440</f>
        <v>0.28875000000000001</v>
      </c>
      <c r="C523" s="251">
        <f>C513/$C$440</f>
        <v>0.33898305084745761</v>
      </c>
      <c r="D523" s="251">
        <f>D513/$D$440</f>
        <v>0.28452899824253075</v>
      </c>
      <c r="E523" s="251">
        <f>E513/$E$440</f>
        <v>0.36405226480836239</v>
      </c>
      <c r="F523" s="251">
        <f t="shared" ref="F523:F525" si="345">F513/$F$440</f>
        <v>0.4541571675302245</v>
      </c>
      <c r="G523" s="256">
        <f t="shared" ref="G523:G525" si="346">G513/$G$440</f>
        <v>0.47028859060402678</v>
      </c>
      <c r="H523" s="257">
        <f>I513/$I$440</f>
        <v>0.28452899824253075</v>
      </c>
      <c r="I523" s="250">
        <f t="shared" ref="I523:I525" si="347">J513/$J$440</f>
        <v>0.36405226480836239</v>
      </c>
      <c r="J523" s="250">
        <f t="shared" ref="J523:J525" si="348">K513/$K$440</f>
        <v>0.37624926513815399</v>
      </c>
      <c r="K523" s="250">
        <f t="shared" ref="K523:K525" si="349">L513/$L$440</f>
        <v>0.38072842305646537</v>
      </c>
      <c r="L523" s="258">
        <f t="shared" ref="L523:L525" si="350">M513/$M$440</f>
        <v>0.39154543707687711</v>
      </c>
      <c r="M523" s="257">
        <f t="shared" ref="M523:M525" si="351">O513/$O$440</f>
        <v>0.49190987953132742</v>
      </c>
      <c r="N523" s="250">
        <f t="shared" ref="N523:N525" si="352">P513/$P$440</f>
        <v>0.50024472499667461</v>
      </c>
      <c r="O523" s="250">
        <f t="shared" ref="O523:O525" si="353">Q513/$Q$440</f>
        <v>0.52804901728670317</v>
      </c>
      <c r="P523" s="250">
        <f t="shared" ref="P523:P525" si="354">R513/$R$440</f>
        <v>0.5182246329143263</v>
      </c>
      <c r="Q523" s="250">
        <f t="shared" ref="Q523:Q525" si="355">S513/$S$440</f>
        <v>0.52670337593881744</v>
      </c>
      <c r="R523" s="258">
        <f t="shared" ref="R523:R525" si="356">T513/$T$440</f>
        <v>0.53814566929133856</v>
      </c>
      <c r="S523" s="83"/>
      <c r="T523" s="83"/>
    </row>
    <row r="524" spans="1:21" ht="13.5" thickBot="1" x14ac:dyDescent="0.25">
      <c r="A524" s="515" t="s">
        <v>153</v>
      </c>
      <c r="B524" s="293">
        <f>B514/$B$440</f>
        <v>6.6287878787878785E-2</v>
      </c>
      <c r="C524" s="261">
        <f>C514/$C$440</f>
        <v>8.851224105461393E-2</v>
      </c>
      <c r="D524" s="265">
        <f>D514/$D$440</f>
        <v>6.8541300527240778E-2</v>
      </c>
      <c r="E524" s="264">
        <f>E514/$E$440</f>
        <v>0.11149825783972125</v>
      </c>
      <c r="F524" s="264">
        <f t="shared" si="345"/>
        <v>0.10189982728842832</v>
      </c>
      <c r="G524" s="269">
        <f t="shared" si="346"/>
        <v>0.14429530201342283</v>
      </c>
      <c r="H524" s="270">
        <f>I514/$I$440</f>
        <v>6.8541300527240778E-2</v>
      </c>
      <c r="I524" s="263">
        <f t="shared" si="347"/>
        <v>0.11149825783972125</v>
      </c>
      <c r="J524" s="263">
        <f t="shared" si="348"/>
        <v>8.9023263626438226E-2</v>
      </c>
      <c r="K524" s="263">
        <f t="shared" si="349"/>
        <v>9.9181353905465758E-2</v>
      </c>
      <c r="L524" s="267">
        <f t="shared" si="350"/>
        <v>9.750547849385266E-2</v>
      </c>
      <c r="M524" s="270">
        <f t="shared" si="351"/>
        <v>0.14201108850599151</v>
      </c>
      <c r="N524" s="263">
        <f t="shared" si="352"/>
        <v>0.14477555841049092</v>
      </c>
      <c r="O524" s="263">
        <f t="shared" si="353"/>
        <v>0.14684287812041116</v>
      </c>
      <c r="P524" s="263">
        <f t="shared" si="354"/>
        <v>0.14985994397759103</v>
      </c>
      <c r="Q524" s="263">
        <f t="shared" si="355"/>
        <v>0.15625</v>
      </c>
      <c r="R524" s="267">
        <f t="shared" si="356"/>
        <v>0.15748031496062992</v>
      </c>
      <c r="S524" s="83"/>
      <c r="T524" s="83"/>
    </row>
    <row r="525" spans="1:21" s="10" customFormat="1" ht="13.5" thickBot="1" x14ac:dyDescent="0.25">
      <c r="A525" s="504" t="s">
        <v>154</v>
      </c>
      <c r="B525" s="298">
        <f>B515/$B$440</f>
        <v>0.82795454545454539</v>
      </c>
      <c r="C525" s="272">
        <f>C515/$C$440</f>
        <v>0.935969868173258</v>
      </c>
      <c r="D525" s="272">
        <f>D515/$D$440</f>
        <v>0.88542530755711779</v>
      </c>
      <c r="E525" s="272">
        <f>E515/$E$440</f>
        <v>1.1436864111498257</v>
      </c>
      <c r="F525" s="272">
        <f t="shared" si="345"/>
        <v>1.3668341968911917</v>
      </c>
      <c r="G525" s="277">
        <f t="shared" si="346"/>
        <v>1.3192818791946308</v>
      </c>
      <c r="H525" s="278">
        <f>I515/$I$440</f>
        <v>0.88542530755711779</v>
      </c>
      <c r="I525" s="271">
        <f t="shared" si="347"/>
        <v>1.1436864111498257</v>
      </c>
      <c r="J525" s="271">
        <f t="shared" si="348"/>
        <v>1.0091126646007449</v>
      </c>
      <c r="K525" s="271">
        <f t="shared" si="349"/>
        <v>1.0511016296390399</v>
      </c>
      <c r="L525" s="275">
        <f t="shared" si="350"/>
        <v>1.064061872558435</v>
      </c>
      <c r="M525" s="278">
        <f t="shared" si="351"/>
        <v>1.484662140339726</v>
      </c>
      <c r="N525" s="271">
        <f t="shared" si="352"/>
        <v>1.4999209443010957</v>
      </c>
      <c r="O525" s="271">
        <f t="shared" si="353"/>
        <v>1.5383280187551318</v>
      </c>
      <c r="P525" s="271">
        <f t="shared" si="354"/>
        <v>1.5350313556034021</v>
      </c>
      <c r="Q525" s="271">
        <f t="shared" si="355"/>
        <v>1.5565946802866435</v>
      </c>
      <c r="R525" s="275">
        <f t="shared" si="356"/>
        <v>1.5643923884514437</v>
      </c>
      <c r="S525" s="77"/>
      <c r="T525" s="77"/>
    </row>
    <row r="526" spans="1:21" ht="12.75" x14ac:dyDescent="0.2">
      <c r="E526" s="523"/>
      <c r="F526" s="523"/>
      <c r="G526" s="523"/>
      <c r="H526" s="495"/>
      <c r="I526" s="495"/>
      <c r="K526" s="83"/>
      <c r="L526" s="83"/>
      <c r="M526" s="83"/>
      <c r="N526" s="83"/>
      <c r="P526" s="83"/>
      <c r="Q526" s="83"/>
      <c r="R526" s="83"/>
      <c r="S526" s="83"/>
    </row>
    <row r="527" spans="1:21" x14ac:dyDescent="0.2">
      <c r="H527" s="496"/>
      <c r="I527" s="496"/>
      <c r="K527" s="83"/>
      <c r="L527" s="83"/>
      <c r="M527" s="83"/>
      <c r="N527" s="83"/>
      <c r="P527" s="83"/>
      <c r="Q527" s="83"/>
      <c r="R527" s="83"/>
      <c r="S527" s="83"/>
    </row>
    <row r="528" spans="1:21" ht="15.75" x14ac:dyDescent="0.25">
      <c r="A528" s="654" t="s">
        <v>157</v>
      </c>
      <c r="B528" s="639"/>
      <c r="C528" s="639"/>
      <c r="D528" s="639"/>
      <c r="E528" s="639"/>
      <c r="F528" s="639"/>
      <c r="G528" s="639"/>
      <c r="H528" s="639"/>
      <c r="I528" s="639"/>
      <c r="J528" s="639"/>
      <c r="K528" s="639"/>
      <c r="L528" s="83"/>
      <c r="M528" s="83"/>
      <c r="N528" s="83"/>
      <c r="O528" s="83"/>
      <c r="P528" s="83"/>
      <c r="Q528" s="83"/>
      <c r="R528" s="83"/>
      <c r="S528" s="83"/>
    </row>
    <row r="529" spans="1:20" ht="16.5" thickBot="1" x14ac:dyDescent="0.3">
      <c r="A529" s="655" t="s">
        <v>158</v>
      </c>
      <c r="B529" s="642"/>
      <c r="C529" s="642"/>
      <c r="D529" s="642"/>
      <c r="E529" s="642"/>
      <c r="F529" s="643"/>
      <c r="G529" s="643"/>
      <c r="H529" s="643"/>
      <c r="I529" s="643"/>
      <c r="J529" s="643"/>
      <c r="K529" s="643"/>
      <c r="L529" s="83"/>
      <c r="M529" s="83"/>
      <c r="N529" s="83"/>
      <c r="O529" s="83"/>
      <c r="P529" s="83"/>
      <c r="Q529" s="83"/>
      <c r="R529" s="83"/>
      <c r="S529" s="83"/>
    </row>
    <row r="530" spans="1:20" ht="16.5" thickBot="1" x14ac:dyDescent="0.3">
      <c r="A530" s="529"/>
      <c r="B530" s="663" t="s">
        <v>125</v>
      </c>
      <c r="C530" s="664"/>
      <c r="D530" s="664"/>
      <c r="E530" s="664"/>
      <c r="F530" s="664"/>
      <c r="G530" s="665"/>
      <c r="H530" s="666" t="s">
        <v>6</v>
      </c>
      <c r="I530" s="667"/>
      <c r="J530" s="667"/>
      <c r="K530" s="667"/>
      <c r="L530" s="672"/>
      <c r="M530" s="663" t="s">
        <v>126</v>
      </c>
      <c r="N530" s="668"/>
      <c r="O530" s="668"/>
      <c r="P530" s="668"/>
      <c r="Q530" s="668"/>
      <c r="R530" s="669"/>
      <c r="S530" s="83"/>
    </row>
    <row r="531" spans="1:20" ht="36.75" thickBot="1" x14ac:dyDescent="0.25">
      <c r="A531" s="530"/>
      <c r="B531" s="91">
        <v>2007</v>
      </c>
      <c r="C531" s="14">
        <v>2008</v>
      </c>
      <c r="D531" s="14">
        <v>2009</v>
      </c>
      <c r="E531" s="89">
        <v>2010</v>
      </c>
      <c r="F531" s="89">
        <v>2011</v>
      </c>
      <c r="G531" s="90">
        <v>2012</v>
      </c>
      <c r="H531" s="91" t="s">
        <v>8</v>
      </c>
      <c r="I531" s="15" t="s">
        <v>9</v>
      </c>
      <c r="J531" s="15" t="s">
        <v>30</v>
      </c>
      <c r="K531" s="15" t="s">
        <v>11</v>
      </c>
      <c r="L531" s="16" t="s">
        <v>12</v>
      </c>
      <c r="M531" s="583" t="s">
        <v>14</v>
      </c>
      <c r="N531" s="584" t="s">
        <v>15</v>
      </c>
      <c r="O531" s="584" t="s">
        <v>16</v>
      </c>
      <c r="P531" s="584" t="s">
        <v>17</v>
      </c>
      <c r="Q531" s="584" t="s">
        <v>18</v>
      </c>
      <c r="R531" s="629" t="s">
        <v>19</v>
      </c>
      <c r="S531" s="83"/>
      <c r="T531" s="83"/>
    </row>
    <row r="532" spans="1:20" ht="12.75" x14ac:dyDescent="0.2">
      <c r="A532" s="531" t="s">
        <v>159</v>
      </c>
      <c r="B532" s="532">
        <f t="shared" ref="B532:G532" si="357">B220+B232</f>
        <v>17011.906000000061</v>
      </c>
      <c r="C532" s="533">
        <f t="shared" si="357"/>
        <v>16258.458000000035</v>
      </c>
      <c r="D532" s="533">
        <f t="shared" si="357"/>
        <v>18256.082999999995</v>
      </c>
      <c r="E532" s="533">
        <f t="shared" si="357"/>
        <v>18839.516</v>
      </c>
      <c r="F532" s="533">
        <f t="shared" si="357"/>
        <v>19389.572999999997</v>
      </c>
      <c r="G532" s="534">
        <f t="shared" si="357"/>
        <v>19445.127</v>
      </c>
      <c r="H532" s="532">
        <f>I220+I232</f>
        <v>18256.082999999995</v>
      </c>
      <c r="I532" s="533">
        <f>J220+J232</f>
        <v>18839.516</v>
      </c>
      <c r="J532" s="533">
        <f>K220+K232</f>
        <v>19469.5520712</v>
      </c>
      <c r="K532" s="533">
        <f>L220+L232</f>
        <v>20003.792048914958</v>
      </c>
      <c r="L532" s="533">
        <f>M220+M232</f>
        <v>20555.554398002881</v>
      </c>
      <c r="M532" s="633">
        <f t="shared" ref="M532:R532" si="358">O220+O232</f>
        <v>20523.948538603207</v>
      </c>
      <c r="N532" s="634">
        <f t="shared" si="358"/>
        <v>20903.38123824701</v>
      </c>
      <c r="O532" s="634">
        <f t="shared" si="358"/>
        <v>21689.64264464103</v>
      </c>
      <c r="P532" s="634">
        <f t="shared" si="358"/>
        <v>22560.447443598448</v>
      </c>
      <c r="Q532" s="634">
        <f t="shared" si="358"/>
        <v>23179.377707226442</v>
      </c>
      <c r="R532" s="534">
        <f t="shared" si="358"/>
        <v>23679.417055240992</v>
      </c>
      <c r="S532" s="83"/>
      <c r="T532" s="83"/>
    </row>
    <row r="533" spans="1:20" ht="13.5" thickBot="1" x14ac:dyDescent="0.25">
      <c r="A533" s="230" t="s">
        <v>160</v>
      </c>
      <c r="B533" s="535">
        <f t="shared" ref="B533" si="359">B456</f>
        <v>619.16799200000196</v>
      </c>
      <c r="C533" s="536">
        <f>C456</f>
        <v>628.72199210000031</v>
      </c>
      <c r="D533" s="537">
        <f>D456</f>
        <v>671.05999160000033</v>
      </c>
      <c r="E533" s="537">
        <f>E456</f>
        <v>676.70699999999999</v>
      </c>
      <c r="F533" s="537">
        <f t="shared" ref="F533:G533" si="360">F456</f>
        <v>656.02300000000002</v>
      </c>
      <c r="G533" s="538">
        <f t="shared" si="360"/>
        <v>686.54499999999996</v>
      </c>
      <c r="H533" s="539">
        <f>I456</f>
        <v>671.05999160000033</v>
      </c>
      <c r="I533" s="537">
        <f t="shared" ref="I533:L533" si="361">J456</f>
        <v>676.70699999999999</v>
      </c>
      <c r="J533" s="537">
        <f t="shared" si="361"/>
        <v>732.28049999999996</v>
      </c>
      <c r="K533" s="537">
        <f t="shared" si="361"/>
        <v>768.89452500000004</v>
      </c>
      <c r="L533" s="537">
        <f t="shared" si="361"/>
        <v>800</v>
      </c>
      <c r="M533" s="146">
        <v>725</v>
      </c>
      <c r="N533" s="147">
        <v>751</v>
      </c>
      <c r="O533" s="147">
        <v>777</v>
      </c>
      <c r="P533" s="147">
        <v>815</v>
      </c>
      <c r="Q533" s="147">
        <v>841</v>
      </c>
      <c r="R533" s="236">
        <v>872</v>
      </c>
      <c r="S533" s="83"/>
      <c r="T533" s="83"/>
    </row>
    <row r="534" spans="1:20" ht="24.75" thickBot="1" x14ac:dyDescent="0.25">
      <c r="A534" s="540" t="s">
        <v>161</v>
      </c>
      <c r="B534" s="541">
        <f t="shared" ref="B534:R534" si="362">B532/B533</f>
        <v>27.475428671706929</v>
      </c>
      <c r="C534" s="542">
        <f t="shared" si="362"/>
        <v>25.859534427442256</v>
      </c>
      <c r="D534" s="542">
        <f t="shared" si="362"/>
        <v>27.204844914792542</v>
      </c>
      <c r="E534" s="542">
        <f t="shared" si="362"/>
        <v>27.83998983311832</v>
      </c>
      <c r="F534" s="542">
        <f t="shared" si="362"/>
        <v>29.556239644036864</v>
      </c>
      <c r="G534" s="543">
        <f t="shared" si="362"/>
        <v>28.323164541290087</v>
      </c>
      <c r="H534" s="541">
        <f t="shared" si="362"/>
        <v>27.204844914792542</v>
      </c>
      <c r="I534" s="542">
        <f t="shared" si="362"/>
        <v>27.83998983311832</v>
      </c>
      <c r="J534" s="542">
        <f t="shared" si="362"/>
        <v>26.587560465149625</v>
      </c>
      <c r="K534" s="542">
        <f t="shared" si="362"/>
        <v>26.016301844410918</v>
      </c>
      <c r="L534" s="543">
        <f t="shared" si="362"/>
        <v>25.6944429975036</v>
      </c>
      <c r="M534" s="630">
        <f t="shared" si="362"/>
        <v>28.308894536004424</v>
      </c>
      <c r="N534" s="631">
        <f t="shared" si="362"/>
        <v>27.834062900462062</v>
      </c>
      <c r="O534" s="631">
        <f t="shared" si="362"/>
        <v>27.914597998251004</v>
      </c>
      <c r="P534" s="631">
        <f t="shared" si="362"/>
        <v>27.681530605642269</v>
      </c>
      <c r="Q534" s="631">
        <f t="shared" si="362"/>
        <v>27.561685739864973</v>
      </c>
      <c r="R534" s="632">
        <f t="shared" si="362"/>
        <v>27.155294788120404</v>
      </c>
      <c r="S534" s="83"/>
      <c r="T534" s="83"/>
    </row>
    <row r="535" spans="1:20" x14ac:dyDescent="0.2">
      <c r="H535" s="495"/>
      <c r="I535" s="495"/>
      <c r="K535" s="83"/>
      <c r="L535" s="83"/>
      <c r="M535" s="83"/>
      <c r="N535" s="83"/>
      <c r="P535" s="83"/>
      <c r="Q535" s="83"/>
      <c r="R535" s="83"/>
      <c r="S535" s="83"/>
    </row>
    <row r="536" spans="1:20" x14ac:dyDescent="0.2">
      <c r="H536" s="496"/>
      <c r="I536" s="496"/>
      <c r="K536" s="83"/>
      <c r="L536" s="83"/>
      <c r="M536" s="83"/>
      <c r="N536" s="83"/>
      <c r="P536" s="83"/>
      <c r="Q536" s="83"/>
      <c r="R536" s="83"/>
      <c r="S536" s="83"/>
    </row>
    <row r="537" spans="1:20" x14ac:dyDescent="0.2">
      <c r="E537" s="3"/>
      <c r="F537" s="3"/>
      <c r="G537" s="3"/>
    </row>
    <row r="538" spans="1:20" x14ac:dyDescent="0.2">
      <c r="E538" s="3"/>
      <c r="F538" s="3"/>
      <c r="G538" s="3"/>
    </row>
    <row r="539" spans="1:20" x14ac:dyDescent="0.2">
      <c r="A539" s="10" t="s">
        <v>162</v>
      </c>
      <c r="E539" s="3"/>
      <c r="F539" s="3"/>
      <c r="G539" s="3"/>
    </row>
    <row r="540" spans="1:20" x14ac:dyDescent="0.2">
      <c r="A540" s="544">
        <v>41438</v>
      </c>
      <c r="E540" s="3"/>
      <c r="F540" s="3"/>
      <c r="G540" s="3"/>
    </row>
    <row r="541" spans="1:20" x14ac:dyDescent="0.2">
      <c r="E541" s="3"/>
      <c r="F541" s="3"/>
      <c r="G541" s="3"/>
    </row>
    <row r="542" spans="1:20" x14ac:dyDescent="0.2">
      <c r="E542" s="3"/>
      <c r="F542" s="3"/>
      <c r="G542" s="3"/>
    </row>
    <row r="543" spans="1:20" x14ac:dyDescent="0.2">
      <c r="E543" s="3"/>
      <c r="F543" s="3"/>
      <c r="G543" s="3"/>
    </row>
    <row r="544" spans="1:20" x14ac:dyDescent="0.2">
      <c r="E544" s="3"/>
      <c r="F544" s="3"/>
      <c r="G544" s="3"/>
    </row>
    <row r="545" spans="5:7" x14ac:dyDescent="0.2">
      <c r="E545" s="3"/>
      <c r="F545" s="3"/>
      <c r="G545" s="3"/>
    </row>
    <row r="546" spans="5:7" x14ac:dyDescent="0.2">
      <c r="E546" s="3"/>
      <c r="F546" s="3"/>
      <c r="G546" s="3"/>
    </row>
    <row r="547" spans="5:7" x14ac:dyDescent="0.2">
      <c r="E547" s="3"/>
      <c r="F547" s="3"/>
      <c r="G547" s="3"/>
    </row>
    <row r="548" spans="5:7" x14ac:dyDescent="0.2">
      <c r="E548" s="3"/>
      <c r="F548" s="3"/>
      <c r="G548" s="3"/>
    </row>
    <row r="549" spans="5:7" x14ac:dyDescent="0.2">
      <c r="E549" s="3"/>
      <c r="F549" s="3"/>
      <c r="G549" s="3"/>
    </row>
    <row r="550" spans="5:7" x14ac:dyDescent="0.2">
      <c r="E550" s="3"/>
      <c r="F550" s="3"/>
      <c r="G550" s="3"/>
    </row>
    <row r="551" spans="5:7" x14ac:dyDescent="0.2">
      <c r="E551" s="3"/>
      <c r="F551" s="3"/>
      <c r="G551" s="3"/>
    </row>
    <row r="552" spans="5:7" x14ac:dyDescent="0.2">
      <c r="E552" s="3"/>
      <c r="F552" s="3"/>
      <c r="G552" s="3"/>
    </row>
    <row r="553" spans="5:7" x14ac:dyDescent="0.2">
      <c r="E553" s="3"/>
      <c r="F553" s="3"/>
      <c r="G553" s="3"/>
    </row>
    <row r="554" spans="5:7" x14ac:dyDescent="0.2">
      <c r="E554" s="3"/>
      <c r="F554" s="3"/>
      <c r="G554" s="3"/>
    </row>
    <row r="555" spans="5:7" x14ac:dyDescent="0.2">
      <c r="E555" s="3"/>
      <c r="F555" s="3"/>
      <c r="G555" s="3"/>
    </row>
    <row r="556" spans="5:7" x14ac:dyDescent="0.2">
      <c r="E556" s="3"/>
      <c r="F556" s="3"/>
      <c r="G556" s="3"/>
    </row>
    <row r="557" spans="5:7" x14ac:dyDescent="0.2">
      <c r="E557" s="3"/>
      <c r="F557" s="3"/>
      <c r="G557" s="3"/>
    </row>
    <row r="558" spans="5:7" x14ac:dyDescent="0.2">
      <c r="E558" s="3"/>
      <c r="F558" s="3"/>
      <c r="G558" s="3"/>
    </row>
    <row r="559" spans="5:7" x14ac:dyDescent="0.2">
      <c r="E559" s="3"/>
      <c r="F559" s="3"/>
      <c r="G559" s="3"/>
    </row>
    <row r="560" spans="5:7" x14ac:dyDescent="0.2">
      <c r="E560" s="3"/>
      <c r="F560" s="3"/>
      <c r="G560" s="3"/>
    </row>
    <row r="561" spans="5:7" x14ac:dyDescent="0.2">
      <c r="E561" s="3"/>
      <c r="F561" s="3"/>
      <c r="G561" s="3"/>
    </row>
    <row r="562" spans="5:7" x14ac:dyDescent="0.2">
      <c r="E562" s="3"/>
      <c r="F562" s="3"/>
      <c r="G562" s="3"/>
    </row>
    <row r="563" spans="5:7" x14ac:dyDescent="0.2">
      <c r="E563" s="3"/>
      <c r="F563" s="3"/>
      <c r="G563" s="3"/>
    </row>
    <row r="564" spans="5:7" x14ac:dyDescent="0.2">
      <c r="E564" s="3"/>
      <c r="F564" s="3"/>
      <c r="G564" s="3"/>
    </row>
    <row r="565" spans="5:7" x14ac:dyDescent="0.2">
      <c r="E565" s="3"/>
      <c r="F565" s="3"/>
      <c r="G565" s="3"/>
    </row>
    <row r="566" spans="5:7" x14ac:dyDescent="0.2">
      <c r="E566" s="3"/>
      <c r="F566" s="3"/>
      <c r="G566" s="3"/>
    </row>
    <row r="567" spans="5:7" x14ac:dyDescent="0.2">
      <c r="E567" s="3"/>
      <c r="F567" s="3"/>
      <c r="G567" s="3"/>
    </row>
    <row r="568" spans="5:7" x14ac:dyDescent="0.2">
      <c r="E568" s="3"/>
      <c r="F568" s="3"/>
      <c r="G568" s="3"/>
    </row>
    <row r="569" spans="5:7" x14ac:dyDescent="0.2">
      <c r="E569" s="3"/>
      <c r="F569" s="3"/>
      <c r="G569" s="3"/>
    </row>
    <row r="570" spans="5:7" x14ac:dyDescent="0.2">
      <c r="E570" s="3"/>
      <c r="F570" s="3"/>
      <c r="G570" s="3"/>
    </row>
    <row r="571" spans="5:7" x14ac:dyDescent="0.2">
      <c r="E571" s="3"/>
      <c r="F571" s="3"/>
      <c r="G571" s="3"/>
    </row>
    <row r="572" spans="5:7" x14ac:dyDescent="0.2">
      <c r="E572" s="3"/>
      <c r="F572" s="3"/>
      <c r="G572" s="3"/>
    </row>
    <row r="573" spans="5:7" x14ac:dyDescent="0.2">
      <c r="E573" s="3"/>
      <c r="F573" s="3"/>
      <c r="G573" s="3"/>
    </row>
    <row r="574" spans="5:7" x14ac:dyDescent="0.2">
      <c r="E574" s="3"/>
      <c r="F574" s="3"/>
      <c r="G574" s="3"/>
    </row>
    <row r="575" spans="5:7" x14ac:dyDescent="0.2">
      <c r="E575" s="3"/>
      <c r="F575" s="3"/>
      <c r="G575" s="3"/>
    </row>
    <row r="576" spans="5:7" x14ac:dyDescent="0.2">
      <c r="E576" s="3"/>
      <c r="F576" s="3"/>
      <c r="G576" s="3"/>
    </row>
    <row r="577" spans="5:7" x14ac:dyDescent="0.2">
      <c r="E577" s="3"/>
      <c r="F577" s="3"/>
      <c r="G577" s="3"/>
    </row>
    <row r="578" spans="5:7" x14ac:dyDescent="0.2">
      <c r="E578" s="3"/>
      <c r="F578" s="3"/>
      <c r="G578" s="3"/>
    </row>
    <row r="579" spans="5:7" x14ac:dyDescent="0.2">
      <c r="E579" s="3"/>
      <c r="F579" s="3"/>
      <c r="G579" s="3"/>
    </row>
    <row r="580" spans="5:7" x14ac:dyDescent="0.2">
      <c r="E580" s="3"/>
      <c r="F580" s="3"/>
      <c r="G580" s="3"/>
    </row>
    <row r="581" spans="5:7" x14ac:dyDescent="0.2">
      <c r="E581" s="3"/>
      <c r="F581" s="3"/>
      <c r="G581" s="3"/>
    </row>
    <row r="582" spans="5:7" x14ac:dyDescent="0.2">
      <c r="E582" s="3"/>
      <c r="F582" s="3"/>
      <c r="G582" s="3"/>
    </row>
    <row r="583" spans="5:7" x14ac:dyDescent="0.2">
      <c r="E583" s="3"/>
      <c r="F583" s="3"/>
      <c r="G583" s="3"/>
    </row>
    <row r="584" spans="5:7" x14ac:dyDescent="0.2">
      <c r="E584" s="3"/>
      <c r="F584" s="3"/>
      <c r="G584" s="3"/>
    </row>
    <row r="585" spans="5:7" x14ac:dyDescent="0.2">
      <c r="E585" s="3"/>
      <c r="F585" s="3"/>
      <c r="G585" s="3"/>
    </row>
    <row r="586" spans="5:7" x14ac:dyDescent="0.2">
      <c r="E586" s="3"/>
      <c r="F586" s="3"/>
      <c r="G586" s="3"/>
    </row>
    <row r="587" spans="5:7" x14ac:dyDescent="0.2">
      <c r="E587" s="3"/>
      <c r="F587" s="3"/>
      <c r="G587" s="3"/>
    </row>
    <row r="588" spans="5:7" x14ac:dyDescent="0.2">
      <c r="E588" s="3"/>
      <c r="F588" s="3"/>
      <c r="G588" s="3"/>
    </row>
    <row r="589" spans="5:7" x14ac:dyDescent="0.2">
      <c r="E589" s="3"/>
      <c r="F589" s="3"/>
      <c r="G589" s="3"/>
    </row>
    <row r="590" spans="5:7" x14ac:dyDescent="0.2">
      <c r="E590" s="3"/>
      <c r="F590" s="3"/>
      <c r="G590" s="3"/>
    </row>
    <row r="591" spans="5:7" x14ac:dyDescent="0.2">
      <c r="E591" s="3"/>
      <c r="F591" s="3"/>
      <c r="G591" s="3"/>
    </row>
    <row r="592" spans="5:7" x14ac:dyDescent="0.2">
      <c r="E592" s="3"/>
      <c r="F592" s="3"/>
      <c r="G592" s="3"/>
    </row>
    <row r="593" spans="5:7" x14ac:dyDescent="0.2">
      <c r="E593" s="3"/>
      <c r="F593" s="3"/>
      <c r="G593" s="3"/>
    </row>
    <row r="594" spans="5:7" x14ac:dyDescent="0.2">
      <c r="E594" s="3"/>
      <c r="F594" s="3"/>
      <c r="G594" s="3"/>
    </row>
    <row r="595" spans="5:7" x14ac:dyDescent="0.2">
      <c r="E595" s="3"/>
      <c r="F595" s="3"/>
      <c r="G595" s="3"/>
    </row>
    <row r="596" spans="5:7" x14ac:dyDescent="0.2">
      <c r="E596" s="3"/>
      <c r="F596" s="3"/>
      <c r="G596" s="3"/>
    </row>
    <row r="597" spans="5:7" x14ac:dyDescent="0.2">
      <c r="E597" s="3"/>
      <c r="F597" s="3"/>
      <c r="G597" s="3"/>
    </row>
    <row r="598" spans="5:7" x14ac:dyDescent="0.2">
      <c r="E598" s="3"/>
      <c r="F598" s="3"/>
      <c r="G598" s="3"/>
    </row>
    <row r="599" spans="5:7" x14ac:dyDescent="0.2">
      <c r="E599" s="3"/>
      <c r="F599" s="3"/>
      <c r="G599" s="3"/>
    </row>
    <row r="600" spans="5:7" x14ac:dyDescent="0.2">
      <c r="E600" s="3"/>
      <c r="F600" s="3"/>
      <c r="G600" s="3"/>
    </row>
    <row r="601" spans="5:7" x14ac:dyDescent="0.2">
      <c r="E601" s="3"/>
      <c r="F601" s="3"/>
      <c r="G601" s="3"/>
    </row>
    <row r="602" spans="5:7" x14ac:dyDescent="0.2">
      <c r="E602" s="3"/>
      <c r="F602" s="3"/>
      <c r="G602" s="3"/>
    </row>
    <row r="603" spans="5:7" x14ac:dyDescent="0.2">
      <c r="E603" s="3"/>
      <c r="F603" s="3"/>
      <c r="G603" s="3"/>
    </row>
    <row r="604" spans="5:7" x14ac:dyDescent="0.2">
      <c r="E604" s="3"/>
      <c r="F604" s="3"/>
      <c r="G604" s="3"/>
    </row>
    <row r="605" spans="5:7" x14ac:dyDescent="0.2">
      <c r="E605" s="3"/>
      <c r="F605" s="3"/>
      <c r="G605" s="3"/>
    </row>
    <row r="606" spans="5:7" x14ac:dyDescent="0.2">
      <c r="E606" s="3"/>
      <c r="F606" s="3"/>
      <c r="G606" s="3"/>
    </row>
    <row r="607" spans="5:7" x14ac:dyDescent="0.2">
      <c r="E607" s="3"/>
      <c r="F607" s="3"/>
      <c r="G607" s="3"/>
    </row>
    <row r="608" spans="5:7" x14ac:dyDescent="0.2">
      <c r="E608" s="3"/>
      <c r="F608" s="3"/>
      <c r="G608" s="3"/>
    </row>
    <row r="609" spans="5:7" x14ac:dyDescent="0.2">
      <c r="E609" s="3"/>
      <c r="F609" s="3"/>
      <c r="G609" s="3"/>
    </row>
    <row r="610" spans="5:7" x14ac:dyDescent="0.2">
      <c r="E610" s="3"/>
      <c r="F610" s="3"/>
      <c r="G610" s="3"/>
    </row>
    <row r="611" spans="5:7" x14ac:dyDescent="0.2">
      <c r="E611" s="3"/>
      <c r="F611" s="3"/>
      <c r="G611" s="3"/>
    </row>
    <row r="612" spans="5:7" x14ac:dyDescent="0.2">
      <c r="E612" s="3"/>
      <c r="F612" s="3"/>
      <c r="G612" s="3"/>
    </row>
    <row r="613" spans="5:7" x14ac:dyDescent="0.2">
      <c r="E613" s="3"/>
      <c r="F613" s="3"/>
      <c r="G613" s="3"/>
    </row>
    <row r="614" spans="5:7" x14ac:dyDescent="0.2">
      <c r="E614" s="3"/>
      <c r="F614" s="3"/>
      <c r="G614" s="3"/>
    </row>
    <row r="615" spans="5:7" x14ac:dyDescent="0.2">
      <c r="E615" s="3"/>
      <c r="F615" s="3"/>
      <c r="G615" s="3"/>
    </row>
    <row r="616" spans="5:7" x14ac:dyDescent="0.2">
      <c r="E616" s="3"/>
      <c r="F616" s="3"/>
      <c r="G616" s="3"/>
    </row>
    <row r="617" spans="5:7" x14ac:dyDescent="0.2">
      <c r="E617" s="3"/>
      <c r="F617" s="3"/>
      <c r="G617" s="3"/>
    </row>
    <row r="618" spans="5:7" x14ac:dyDescent="0.2">
      <c r="E618" s="3"/>
      <c r="F618" s="3"/>
      <c r="G618" s="3"/>
    </row>
    <row r="619" spans="5:7" x14ac:dyDescent="0.2">
      <c r="E619" s="3"/>
      <c r="F619" s="3"/>
      <c r="G619" s="3"/>
    </row>
    <row r="620" spans="5:7" x14ac:dyDescent="0.2">
      <c r="E620" s="3"/>
      <c r="F620" s="3"/>
      <c r="G620" s="3"/>
    </row>
    <row r="621" spans="5:7" x14ac:dyDescent="0.2">
      <c r="E621" s="3"/>
      <c r="F621" s="3"/>
      <c r="G621" s="3"/>
    </row>
    <row r="622" spans="5:7" x14ac:dyDescent="0.2">
      <c r="E622" s="3"/>
      <c r="F622" s="3"/>
      <c r="G622" s="3"/>
    </row>
    <row r="623" spans="5:7" x14ac:dyDescent="0.2">
      <c r="E623" s="3"/>
      <c r="F623" s="3"/>
      <c r="G623" s="3"/>
    </row>
    <row r="624" spans="5:7" x14ac:dyDescent="0.2">
      <c r="E624" s="3"/>
      <c r="F624" s="3"/>
      <c r="G624" s="3"/>
    </row>
    <row r="625" spans="5:7" x14ac:dyDescent="0.2">
      <c r="E625" s="3"/>
      <c r="F625" s="3"/>
      <c r="G625" s="3"/>
    </row>
    <row r="626" spans="5:7" x14ac:dyDescent="0.2">
      <c r="E626" s="3"/>
      <c r="F626" s="3"/>
      <c r="G626" s="3"/>
    </row>
    <row r="627" spans="5:7" x14ac:dyDescent="0.2">
      <c r="E627" s="3"/>
      <c r="F627" s="3"/>
      <c r="G627" s="3"/>
    </row>
    <row r="628" spans="5:7" x14ac:dyDescent="0.2">
      <c r="E628" s="3"/>
      <c r="F628" s="3"/>
      <c r="G628" s="3"/>
    </row>
    <row r="629" spans="5:7" x14ac:dyDescent="0.2">
      <c r="E629" s="3"/>
      <c r="F629" s="3"/>
      <c r="G629" s="3"/>
    </row>
    <row r="630" spans="5:7" x14ac:dyDescent="0.2">
      <c r="E630" s="3"/>
      <c r="F630" s="3"/>
      <c r="G630" s="3"/>
    </row>
    <row r="631" spans="5:7" x14ac:dyDescent="0.2">
      <c r="E631" s="3"/>
      <c r="F631" s="3"/>
      <c r="G631" s="3"/>
    </row>
    <row r="632" spans="5:7" x14ac:dyDescent="0.2">
      <c r="E632" s="3"/>
      <c r="F632" s="3"/>
      <c r="G632" s="3"/>
    </row>
    <row r="633" spans="5:7" x14ac:dyDescent="0.2">
      <c r="E633" s="3"/>
      <c r="F633" s="3"/>
      <c r="G633" s="3"/>
    </row>
    <row r="634" spans="5:7" x14ac:dyDescent="0.2">
      <c r="E634" s="3"/>
      <c r="F634" s="3"/>
      <c r="G634" s="3"/>
    </row>
    <row r="635" spans="5:7" x14ac:dyDescent="0.2">
      <c r="E635" s="3"/>
      <c r="F635" s="3"/>
      <c r="G635" s="3"/>
    </row>
    <row r="636" spans="5:7" x14ac:dyDescent="0.2">
      <c r="E636" s="3"/>
      <c r="F636" s="3"/>
      <c r="G636" s="3"/>
    </row>
    <row r="637" spans="5:7" x14ac:dyDescent="0.2">
      <c r="E637" s="3"/>
      <c r="F637" s="3"/>
      <c r="G637" s="3"/>
    </row>
    <row r="638" spans="5:7" x14ac:dyDescent="0.2">
      <c r="E638" s="3"/>
      <c r="F638" s="3"/>
      <c r="G638" s="3"/>
    </row>
    <row r="639" spans="5:7" x14ac:dyDescent="0.2">
      <c r="E639" s="3"/>
      <c r="F639" s="3"/>
      <c r="G639" s="3"/>
    </row>
    <row r="640" spans="5:7" x14ac:dyDescent="0.2">
      <c r="E640" s="3"/>
      <c r="F640" s="3"/>
      <c r="G640" s="3"/>
    </row>
    <row r="641" spans="5:7" x14ac:dyDescent="0.2">
      <c r="E641" s="3"/>
      <c r="F641" s="3"/>
      <c r="G641" s="3"/>
    </row>
    <row r="642" spans="5:7" x14ac:dyDescent="0.2">
      <c r="E642" s="3"/>
      <c r="F642" s="3"/>
      <c r="G642" s="3"/>
    </row>
    <row r="643" spans="5:7" x14ac:dyDescent="0.2">
      <c r="E643" s="3"/>
      <c r="F643" s="3"/>
      <c r="G643" s="3"/>
    </row>
    <row r="644" spans="5:7" x14ac:dyDescent="0.2">
      <c r="E644" s="3"/>
      <c r="F644" s="3"/>
      <c r="G644" s="3"/>
    </row>
    <row r="645" spans="5:7" x14ac:dyDescent="0.2">
      <c r="E645" s="3"/>
      <c r="F645" s="3"/>
      <c r="G645" s="3"/>
    </row>
    <row r="646" spans="5:7" x14ac:dyDescent="0.2">
      <c r="E646" s="3"/>
      <c r="F646" s="3"/>
      <c r="G646" s="3"/>
    </row>
    <row r="647" spans="5:7" x14ac:dyDescent="0.2">
      <c r="E647" s="3"/>
      <c r="F647" s="3"/>
      <c r="G647" s="3"/>
    </row>
    <row r="648" spans="5:7" x14ac:dyDescent="0.2">
      <c r="E648" s="3"/>
      <c r="F648" s="3"/>
      <c r="G648" s="3"/>
    </row>
    <row r="649" spans="5:7" x14ac:dyDescent="0.2">
      <c r="E649" s="3"/>
      <c r="F649" s="3"/>
      <c r="G649" s="3"/>
    </row>
    <row r="650" spans="5:7" x14ac:dyDescent="0.2">
      <c r="E650" s="3"/>
      <c r="F650" s="3"/>
      <c r="G650" s="3"/>
    </row>
    <row r="651" spans="5:7" x14ac:dyDescent="0.2">
      <c r="E651" s="3"/>
      <c r="F651" s="3"/>
      <c r="G651" s="3"/>
    </row>
    <row r="652" spans="5:7" x14ac:dyDescent="0.2">
      <c r="E652" s="3"/>
      <c r="F652" s="3"/>
      <c r="G652" s="3"/>
    </row>
    <row r="653" spans="5:7" x14ac:dyDescent="0.2">
      <c r="E653" s="3"/>
      <c r="F653" s="3"/>
      <c r="G653" s="3"/>
    </row>
    <row r="654" spans="5:7" x14ac:dyDescent="0.2">
      <c r="E654" s="3"/>
      <c r="F654" s="3"/>
      <c r="G654" s="3"/>
    </row>
    <row r="655" spans="5:7" x14ac:dyDescent="0.2">
      <c r="E655" s="3"/>
      <c r="F655" s="3"/>
      <c r="G655" s="3"/>
    </row>
    <row r="656" spans="5:7" x14ac:dyDescent="0.2">
      <c r="E656" s="3"/>
      <c r="F656" s="3"/>
      <c r="G656" s="3"/>
    </row>
    <row r="657" spans="5:7" x14ac:dyDescent="0.2">
      <c r="E657" s="3"/>
      <c r="F657" s="3"/>
      <c r="G657" s="3"/>
    </row>
    <row r="658" spans="5:7" x14ac:dyDescent="0.2">
      <c r="E658" s="3"/>
      <c r="F658" s="3"/>
      <c r="G658" s="3"/>
    </row>
    <row r="659" spans="5:7" x14ac:dyDescent="0.2">
      <c r="E659" s="3"/>
      <c r="F659" s="3"/>
      <c r="G659" s="3"/>
    </row>
    <row r="660" spans="5:7" x14ac:dyDescent="0.2">
      <c r="E660" s="3"/>
      <c r="F660" s="3"/>
      <c r="G660" s="3"/>
    </row>
    <row r="661" spans="5:7" x14ac:dyDescent="0.2">
      <c r="E661" s="3"/>
      <c r="F661" s="3"/>
      <c r="G661" s="3"/>
    </row>
    <row r="662" spans="5:7" x14ac:dyDescent="0.2">
      <c r="E662" s="3"/>
      <c r="F662" s="3"/>
      <c r="G662" s="3"/>
    </row>
    <row r="663" spans="5:7" x14ac:dyDescent="0.2">
      <c r="E663" s="3"/>
      <c r="F663" s="3"/>
      <c r="G663" s="3"/>
    </row>
    <row r="664" spans="5:7" x14ac:dyDescent="0.2">
      <c r="E664" s="3"/>
      <c r="F664" s="3"/>
      <c r="G664" s="3"/>
    </row>
    <row r="665" spans="5:7" x14ac:dyDescent="0.2">
      <c r="E665" s="3"/>
      <c r="F665" s="3"/>
      <c r="G665" s="3"/>
    </row>
    <row r="666" spans="5:7" x14ac:dyDescent="0.2">
      <c r="E666" s="3"/>
      <c r="F666" s="3"/>
      <c r="G666" s="3"/>
    </row>
    <row r="667" spans="5:7" x14ac:dyDescent="0.2">
      <c r="E667" s="3"/>
      <c r="F667" s="3"/>
      <c r="G667" s="3"/>
    </row>
    <row r="668" spans="5:7" x14ac:dyDescent="0.2">
      <c r="E668" s="3"/>
      <c r="F668" s="3"/>
      <c r="G668" s="3"/>
    </row>
    <row r="669" spans="5:7" x14ac:dyDescent="0.2">
      <c r="E669" s="3"/>
      <c r="F669" s="3"/>
      <c r="G669" s="3"/>
    </row>
    <row r="670" spans="5:7" x14ac:dyDescent="0.2">
      <c r="E670" s="3"/>
      <c r="F670" s="3"/>
      <c r="G670" s="3"/>
    </row>
    <row r="671" spans="5:7" x14ac:dyDescent="0.2">
      <c r="E671" s="3"/>
      <c r="F671" s="3"/>
      <c r="G671" s="3"/>
    </row>
    <row r="672" spans="5:7" x14ac:dyDescent="0.2">
      <c r="E672" s="3"/>
      <c r="F672" s="3"/>
      <c r="G672" s="3"/>
    </row>
    <row r="673" spans="5:7" x14ac:dyDescent="0.2">
      <c r="E673" s="3"/>
      <c r="F673" s="3"/>
      <c r="G673" s="3"/>
    </row>
    <row r="674" spans="5:7" x14ac:dyDescent="0.2">
      <c r="E674" s="3"/>
      <c r="F674" s="3"/>
      <c r="G674" s="3"/>
    </row>
    <row r="675" spans="5:7" x14ac:dyDescent="0.2">
      <c r="E675" s="3"/>
      <c r="F675" s="3"/>
      <c r="G675" s="3"/>
    </row>
    <row r="676" spans="5:7" x14ac:dyDescent="0.2">
      <c r="E676" s="3"/>
      <c r="F676" s="3"/>
      <c r="G676" s="3"/>
    </row>
    <row r="677" spans="5:7" x14ac:dyDescent="0.2">
      <c r="E677" s="3"/>
      <c r="F677" s="3"/>
      <c r="G677" s="3"/>
    </row>
    <row r="678" spans="5:7" x14ac:dyDescent="0.2">
      <c r="E678" s="3"/>
      <c r="F678" s="3"/>
      <c r="G678" s="3"/>
    </row>
    <row r="679" spans="5:7" x14ac:dyDescent="0.2">
      <c r="E679" s="3"/>
      <c r="F679" s="3"/>
      <c r="G679" s="3"/>
    </row>
    <row r="680" spans="5:7" x14ac:dyDescent="0.2">
      <c r="E680" s="3"/>
      <c r="F680" s="3"/>
      <c r="G680" s="3"/>
    </row>
    <row r="681" spans="5:7" x14ac:dyDescent="0.2">
      <c r="E681" s="3"/>
      <c r="F681" s="3"/>
      <c r="G681" s="3"/>
    </row>
    <row r="682" spans="5:7" x14ac:dyDescent="0.2">
      <c r="E682" s="3"/>
      <c r="F682" s="3"/>
      <c r="G682" s="3"/>
    </row>
    <row r="683" spans="5:7" x14ac:dyDescent="0.2">
      <c r="E683" s="3"/>
      <c r="F683" s="3"/>
      <c r="G683" s="3"/>
    </row>
    <row r="684" spans="5:7" x14ac:dyDescent="0.2">
      <c r="E684" s="3"/>
      <c r="F684" s="3"/>
      <c r="G684" s="3"/>
    </row>
    <row r="685" spans="5:7" x14ac:dyDescent="0.2">
      <c r="E685" s="3"/>
      <c r="F685" s="3"/>
      <c r="G685" s="3"/>
    </row>
    <row r="686" spans="5:7" x14ac:dyDescent="0.2">
      <c r="E686" s="3"/>
      <c r="F686" s="3"/>
      <c r="G686" s="3"/>
    </row>
    <row r="687" spans="5:7" x14ac:dyDescent="0.2">
      <c r="E687" s="3"/>
      <c r="F687" s="3"/>
      <c r="G687" s="3"/>
    </row>
    <row r="688" spans="5:7" x14ac:dyDescent="0.2">
      <c r="E688" s="3"/>
      <c r="F688" s="3"/>
      <c r="G688" s="3"/>
    </row>
    <row r="689" spans="5:7" x14ac:dyDescent="0.2">
      <c r="E689" s="3"/>
      <c r="F689" s="3"/>
      <c r="G689" s="3"/>
    </row>
    <row r="690" spans="5:7" x14ac:dyDescent="0.2">
      <c r="E690" s="3"/>
      <c r="F690" s="3"/>
      <c r="G690" s="3"/>
    </row>
    <row r="691" spans="5:7" x14ac:dyDescent="0.2">
      <c r="E691" s="3"/>
      <c r="F691" s="3"/>
      <c r="G691" s="3"/>
    </row>
    <row r="692" spans="5:7" x14ac:dyDescent="0.2">
      <c r="E692" s="3"/>
      <c r="F692" s="3"/>
      <c r="G692" s="3"/>
    </row>
    <row r="693" spans="5:7" x14ac:dyDescent="0.2">
      <c r="E693" s="3"/>
      <c r="F693" s="3"/>
      <c r="G693" s="3"/>
    </row>
    <row r="694" spans="5:7" x14ac:dyDescent="0.2">
      <c r="E694" s="3"/>
      <c r="F694" s="3"/>
      <c r="G694" s="3"/>
    </row>
    <row r="695" spans="5:7" x14ac:dyDescent="0.2">
      <c r="E695" s="3"/>
      <c r="F695" s="3"/>
      <c r="G695" s="3"/>
    </row>
    <row r="696" spans="5:7" x14ac:dyDescent="0.2">
      <c r="E696" s="3"/>
      <c r="F696" s="3"/>
      <c r="G696" s="3"/>
    </row>
    <row r="697" spans="5:7" x14ac:dyDescent="0.2">
      <c r="E697" s="3"/>
      <c r="F697" s="3"/>
      <c r="G697" s="3"/>
    </row>
    <row r="698" spans="5:7" x14ac:dyDescent="0.2">
      <c r="E698" s="3"/>
      <c r="F698" s="3"/>
      <c r="G698" s="3"/>
    </row>
    <row r="699" spans="5:7" x14ac:dyDescent="0.2">
      <c r="E699" s="3"/>
      <c r="F699" s="3"/>
      <c r="G699" s="3"/>
    </row>
    <row r="700" spans="5:7" x14ac:dyDescent="0.2">
      <c r="E700" s="3"/>
      <c r="F700" s="3"/>
      <c r="G700" s="3"/>
    </row>
    <row r="701" spans="5:7" x14ac:dyDescent="0.2">
      <c r="E701" s="3"/>
      <c r="F701" s="3"/>
      <c r="G701" s="3"/>
    </row>
    <row r="702" spans="5:7" x14ac:dyDescent="0.2">
      <c r="E702" s="3"/>
      <c r="F702" s="3"/>
      <c r="G702" s="3"/>
    </row>
    <row r="703" spans="5:7" x14ac:dyDescent="0.2">
      <c r="E703" s="3"/>
      <c r="F703" s="3"/>
      <c r="G703" s="3"/>
    </row>
    <row r="704" spans="5:7" x14ac:dyDescent="0.2">
      <c r="E704" s="3"/>
      <c r="F704" s="3"/>
      <c r="G704" s="3"/>
    </row>
    <row r="705" spans="5:7" x14ac:dyDescent="0.2">
      <c r="E705" s="3"/>
      <c r="F705" s="3"/>
      <c r="G705" s="3"/>
    </row>
    <row r="706" spans="5:7" x14ac:dyDescent="0.2">
      <c r="E706" s="3"/>
      <c r="F706" s="3"/>
      <c r="G706" s="3"/>
    </row>
    <row r="707" spans="5:7" x14ac:dyDescent="0.2">
      <c r="E707" s="3"/>
      <c r="F707" s="3"/>
      <c r="G707" s="3"/>
    </row>
    <row r="708" spans="5:7" x14ac:dyDescent="0.2">
      <c r="E708" s="3"/>
      <c r="F708" s="3"/>
      <c r="G708" s="3"/>
    </row>
    <row r="709" spans="5:7" x14ac:dyDescent="0.2">
      <c r="E709" s="3"/>
      <c r="F709" s="3"/>
      <c r="G709" s="3"/>
    </row>
    <row r="710" spans="5:7" x14ac:dyDescent="0.2">
      <c r="E710" s="3"/>
      <c r="F710" s="3"/>
      <c r="G710" s="3"/>
    </row>
    <row r="711" spans="5:7" x14ac:dyDescent="0.2">
      <c r="E711" s="3"/>
      <c r="F711" s="3"/>
      <c r="G711" s="3"/>
    </row>
    <row r="712" spans="5:7" x14ac:dyDescent="0.2">
      <c r="E712" s="3"/>
      <c r="F712" s="3"/>
      <c r="G712" s="3"/>
    </row>
    <row r="713" spans="5:7" x14ac:dyDescent="0.2">
      <c r="E713" s="3"/>
      <c r="F713" s="3"/>
      <c r="G713" s="3"/>
    </row>
    <row r="714" spans="5:7" x14ac:dyDescent="0.2">
      <c r="E714" s="3"/>
      <c r="F714" s="3"/>
      <c r="G714" s="3"/>
    </row>
    <row r="715" spans="5:7" x14ac:dyDescent="0.2">
      <c r="E715" s="3"/>
      <c r="F715" s="3"/>
      <c r="G715" s="3"/>
    </row>
    <row r="716" spans="5:7" x14ac:dyDescent="0.2">
      <c r="E716" s="3"/>
      <c r="F716" s="3"/>
      <c r="G716" s="3"/>
    </row>
    <row r="717" spans="5:7" x14ac:dyDescent="0.2">
      <c r="E717" s="3"/>
      <c r="F717" s="3"/>
      <c r="G717" s="3"/>
    </row>
    <row r="718" spans="5:7" x14ac:dyDescent="0.2">
      <c r="E718" s="3"/>
      <c r="F718" s="3"/>
      <c r="G718" s="3"/>
    </row>
    <row r="719" spans="5:7" x14ac:dyDescent="0.2">
      <c r="E719" s="3"/>
      <c r="F719" s="3"/>
      <c r="G719" s="3"/>
    </row>
    <row r="720" spans="5:7" x14ac:dyDescent="0.2">
      <c r="E720" s="3"/>
      <c r="F720" s="3"/>
      <c r="G720" s="3"/>
    </row>
    <row r="721" spans="5:7" x14ac:dyDescent="0.2">
      <c r="E721" s="3"/>
      <c r="F721" s="3"/>
      <c r="G721" s="3"/>
    </row>
    <row r="722" spans="5:7" x14ac:dyDescent="0.2">
      <c r="E722" s="3"/>
      <c r="F722" s="3"/>
      <c r="G722" s="3"/>
    </row>
    <row r="723" spans="5:7" x14ac:dyDescent="0.2">
      <c r="E723" s="3"/>
      <c r="F723" s="3"/>
      <c r="G723" s="3"/>
    </row>
    <row r="724" spans="5:7" x14ac:dyDescent="0.2">
      <c r="E724" s="3"/>
      <c r="F724" s="3"/>
      <c r="G724" s="3"/>
    </row>
    <row r="725" spans="5:7" x14ac:dyDescent="0.2">
      <c r="E725" s="3"/>
      <c r="F725" s="3"/>
      <c r="G725" s="3"/>
    </row>
    <row r="726" spans="5:7" x14ac:dyDescent="0.2">
      <c r="E726" s="3"/>
      <c r="F726" s="3"/>
      <c r="G726" s="3"/>
    </row>
    <row r="727" spans="5:7" x14ac:dyDescent="0.2">
      <c r="E727" s="3"/>
      <c r="F727" s="3"/>
      <c r="G727" s="3"/>
    </row>
    <row r="728" spans="5:7" x14ac:dyDescent="0.2">
      <c r="E728" s="3"/>
      <c r="F728" s="3"/>
      <c r="G728" s="3"/>
    </row>
    <row r="729" spans="5:7" x14ac:dyDescent="0.2">
      <c r="E729" s="3"/>
      <c r="F729" s="3"/>
      <c r="G729" s="3"/>
    </row>
    <row r="730" spans="5:7" x14ac:dyDescent="0.2">
      <c r="E730" s="3"/>
      <c r="F730" s="3"/>
      <c r="G730" s="3"/>
    </row>
    <row r="731" spans="5:7" x14ac:dyDescent="0.2">
      <c r="E731" s="3"/>
      <c r="F731" s="3"/>
      <c r="G731" s="3"/>
    </row>
    <row r="732" spans="5:7" x14ac:dyDescent="0.2">
      <c r="E732" s="3"/>
      <c r="F732" s="3"/>
      <c r="G732" s="3"/>
    </row>
    <row r="733" spans="5:7" x14ac:dyDescent="0.2">
      <c r="E733" s="3"/>
      <c r="F733" s="3"/>
      <c r="G733" s="3"/>
    </row>
    <row r="734" spans="5:7" x14ac:dyDescent="0.2">
      <c r="E734" s="3"/>
      <c r="F734" s="3"/>
      <c r="G734" s="3"/>
    </row>
    <row r="735" spans="5:7" x14ac:dyDescent="0.2">
      <c r="E735" s="3"/>
      <c r="F735" s="3"/>
      <c r="G735" s="3"/>
    </row>
    <row r="736" spans="5:7" x14ac:dyDescent="0.2">
      <c r="E736" s="3"/>
      <c r="F736" s="3"/>
      <c r="G736" s="3"/>
    </row>
    <row r="737" spans="5:7" x14ac:dyDescent="0.2">
      <c r="E737" s="3"/>
      <c r="F737" s="3"/>
      <c r="G737" s="3"/>
    </row>
    <row r="738" spans="5:7" x14ac:dyDescent="0.2">
      <c r="E738" s="3"/>
      <c r="F738" s="3"/>
      <c r="G738" s="3"/>
    </row>
    <row r="739" spans="5:7" x14ac:dyDescent="0.2">
      <c r="E739" s="3"/>
      <c r="F739" s="3"/>
      <c r="G739" s="3"/>
    </row>
    <row r="740" spans="5:7" x14ac:dyDescent="0.2">
      <c r="E740" s="3"/>
      <c r="F740" s="3"/>
      <c r="G740" s="3"/>
    </row>
    <row r="741" spans="5:7" x14ac:dyDescent="0.2">
      <c r="E741" s="3"/>
      <c r="F741" s="3"/>
      <c r="G741" s="3"/>
    </row>
    <row r="742" spans="5:7" x14ac:dyDescent="0.2">
      <c r="E742" s="3"/>
      <c r="F742" s="3"/>
      <c r="G742" s="3"/>
    </row>
    <row r="743" spans="5:7" x14ac:dyDescent="0.2">
      <c r="E743" s="3"/>
      <c r="F743" s="3"/>
      <c r="G743" s="3"/>
    </row>
    <row r="744" spans="5:7" x14ac:dyDescent="0.2">
      <c r="E744" s="3"/>
      <c r="F744" s="3"/>
      <c r="G744" s="3"/>
    </row>
    <row r="745" spans="5:7" x14ac:dyDescent="0.2">
      <c r="E745" s="3"/>
      <c r="F745" s="3"/>
      <c r="G745" s="3"/>
    </row>
    <row r="746" spans="5:7" x14ac:dyDescent="0.2">
      <c r="E746" s="3"/>
      <c r="F746" s="3"/>
      <c r="G746" s="3"/>
    </row>
    <row r="747" spans="5:7" x14ac:dyDescent="0.2">
      <c r="E747" s="3"/>
      <c r="F747" s="3"/>
      <c r="G747" s="3"/>
    </row>
    <row r="748" spans="5:7" x14ac:dyDescent="0.2">
      <c r="E748" s="3"/>
      <c r="F748" s="3"/>
      <c r="G748" s="3"/>
    </row>
    <row r="749" spans="5:7" x14ac:dyDescent="0.2">
      <c r="E749" s="3"/>
      <c r="F749" s="3"/>
      <c r="G749" s="3"/>
    </row>
    <row r="750" spans="5:7" x14ac:dyDescent="0.2">
      <c r="E750" s="3"/>
      <c r="F750" s="3"/>
      <c r="G750" s="3"/>
    </row>
    <row r="751" spans="5:7" x14ac:dyDescent="0.2">
      <c r="E751" s="3"/>
      <c r="F751" s="3"/>
      <c r="G751" s="3"/>
    </row>
    <row r="752" spans="5:7" x14ac:dyDescent="0.2">
      <c r="E752" s="3"/>
      <c r="F752" s="3"/>
      <c r="G752" s="3"/>
    </row>
    <row r="753" spans="5:7" x14ac:dyDescent="0.2">
      <c r="E753" s="3"/>
      <c r="F753" s="3"/>
      <c r="G753" s="3"/>
    </row>
    <row r="754" spans="5:7" x14ac:dyDescent="0.2">
      <c r="E754" s="3"/>
      <c r="F754" s="3"/>
      <c r="G754" s="3"/>
    </row>
    <row r="755" spans="5:7" x14ac:dyDescent="0.2">
      <c r="E755" s="3"/>
      <c r="F755" s="3"/>
      <c r="G755" s="3"/>
    </row>
    <row r="756" spans="5:7" x14ac:dyDescent="0.2">
      <c r="E756" s="3"/>
      <c r="F756" s="3"/>
      <c r="G756" s="3"/>
    </row>
    <row r="757" spans="5:7" x14ac:dyDescent="0.2">
      <c r="E757" s="3"/>
      <c r="F757" s="3"/>
      <c r="G757" s="3"/>
    </row>
    <row r="758" spans="5:7" x14ac:dyDescent="0.2">
      <c r="E758" s="3"/>
      <c r="F758" s="3"/>
      <c r="G758" s="3"/>
    </row>
    <row r="759" spans="5:7" x14ac:dyDescent="0.2">
      <c r="E759" s="3"/>
      <c r="F759" s="3"/>
      <c r="G759" s="3"/>
    </row>
    <row r="760" spans="5:7" x14ac:dyDescent="0.2">
      <c r="E760" s="3"/>
      <c r="F760" s="3"/>
      <c r="G760" s="3"/>
    </row>
    <row r="761" spans="5:7" x14ac:dyDescent="0.2">
      <c r="E761" s="3"/>
      <c r="F761" s="3"/>
      <c r="G761" s="3"/>
    </row>
    <row r="762" spans="5:7" x14ac:dyDescent="0.2">
      <c r="E762" s="3"/>
      <c r="F762" s="3"/>
      <c r="G762" s="3"/>
    </row>
    <row r="763" spans="5:7" x14ac:dyDescent="0.2">
      <c r="E763" s="3"/>
      <c r="F763" s="3"/>
      <c r="G763" s="3"/>
    </row>
    <row r="764" spans="5:7" x14ac:dyDescent="0.2">
      <c r="E764" s="3"/>
      <c r="F764" s="3"/>
      <c r="G764" s="3"/>
    </row>
    <row r="765" spans="5:7" x14ac:dyDescent="0.2">
      <c r="E765" s="3"/>
      <c r="F765" s="3"/>
      <c r="G765" s="3"/>
    </row>
    <row r="766" spans="5:7" x14ac:dyDescent="0.2">
      <c r="E766" s="3"/>
      <c r="F766" s="3"/>
      <c r="G766" s="3"/>
    </row>
    <row r="767" spans="5:7" x14ac:dyDescent="0.2">
      <c r="E767" s="3"/>
      <c r="F767" s="3"/>
      <c r="G767" s="3"/>
    </row>
    <row r="768" spans="5:7" x14ac:dyDescent="0.2">
      <c r="E768" s="3"/>
      <c r="F768" s="3"/>
      <c r="G768" s="3"/>
    </row>
    <row r="769" spans="5:7" x14ac:dyDescent="0.2">
      <c r="E769" s="3"/>
      <c r="F769" s="3"/>
      <c r="G769" s="3"/>
    </row>
    <row r="770" spans="5:7" x14ac:dyDescent="0.2">
      <c r="E770" s="3"/>
      <c r="F770" s="3"/>
      <c r="G770" s="3"/>
    </row>
    <row r="771" spans="5:7" x14ac:dyDescent="0.2">
      <c r="E771" s="3"/>
      <c r="F771" s="3"/>
      <c r="G771" s="3"/>
    </row>
    <row r="772" spans="5:7" x14ac:dyDescent="0.2">
      <c r="E772" s="3"/>
      <c r="F772" s="3"/>
      <c r="G772" s="3"/>
    </row>
    <row r="773" spans="5:7" x14ac:dyDescent="0.2">
      <c r="E773" s="3"/>
      <c r="F773" s="3"/>
      <c r="G773" s="3"/>
    </row>
    <row r="774" spans="5:7" x14ac:dyDescent="0.2">
      <c r="E774" s="3"/>
      <c r="F774" s="3"/>
      <c r="G774" s="3"/>
    </row>
    <row r="775" spans="5:7" x14ac:dyDescent="0.2">
      <c r="E775" s="3"/>
      <c r="F775" s="3"/>
      <c r="G775" s="3"/>
    </row>
    <row r="776" spans="5:7" x14ac:dyDescent="0.2">
      <c r="E776" s="3"/>
      <c r="F776" s="3"/>
      <c r="G776" s="3"/>
    </row>
    <row r="777" spans="5:7" x14ac:dyDescent="0.2">
      <c r="E777" s="3"/>
      <c r="F777" s="3"/>
      <c r="G777" s="3"/>
    </row>
    <row r="778" spans="5:7" x14ac:dyDescent="0.2">
      <c r="E778" s="3"/>
      <c r="F778" s="3"/>
      <c r="G778" s="3"/>
    </row>
    <row r="779" spans="5:7" x14ac:dyDescent="0.2">
      <c r="E779" s="3"/>
      <c r="F779" s="3"/>
      <c r="G779" s="3"/>
    </row>
    <row r="780" spans="5:7" x14ac:dyDescent="0.2">
      <c r="E780" s="3"/>
      <c r="F780" s="3"/>
      <c r="G780" s="3"/>
    </row>
    <row r="781" spans="5:7" x14ac:dyDescent="0.2">
      <c r="E781" s="3"/>
      <c r="F781" s="3"/>
      <c r="G781" s="3"/>
    </row>
    <row r="782" spans="5:7" x14ac:dyDescent="0.2">
      <c r="E782" s="3"/>
      <c r="F782" s="3"/>
      <c r="G782" s="3"/>
    </row>
    <row r="783" spans="5:7" x14ac:dyDescent="0.2">
      <c r="E783" s="3"/>
      <c r="F783" s="3"/>
      <c r="G783" s="3"/>
    </row>
    <row r="784" spans="5:7" x14ac:dyDescent="0.2">
      <c r="E784" s="3"/>
      <c r="F784" s="3"/>
      <c r="G784" s="3"/>
    </row>
    <row r="785" spans="5:7" x14ac:dyDescent="0.2">
      <c r="E785" s="3"/>
      <c r="F785" s="3"/>
      <c r="G785" s="3"/>
    </row>
    <row r="786" spans="5:7" x14ac:dyDescent="0.2">
      <c r="E786" s="3"/>
      <c r="F786" s="3"/>
      <c r="G786" s="3"/>
    </row>
    <row r="787" spans="5:7" x14ac:dyDescent="0.2">
      <c r="E787" s="3"/>
      <c r="F787" s="3"/>
      <c r="G787" s="3"/>
    </row>
    <row r="788" spans="5:7" x14ac:dyDescent="0.2">
      <c r="E788" s="3"/>
      <c r="F788" s="3"/>
      <c r="G788" s="3"/>
    </row>
    <row r="789" spans="5:7" x14ac:dyDescent="0.2">
      <c r="E789" s="3"/>
      <c r="F789" s="3"/>
      <c r="G789" s="3"/>
    </row>
    <row r="790" spans="5:7" x14ac:dyDescent="0.2">
      <c r="E790" s="3"/>
      <c r="F790" s="3"/>
      <c r="G790" s="3"/>
    </row>
    <row r="791" spans="5:7" x14ac:dyDescent="0.2">
      <c r="E791" s="3"/>
      <c r="F791" s="3"/>
      <c r="G791" s="3"/>
    </row>
    <row r="792" spans="5:7" x14ac:dyDescent="0.2">
      <c r="E792" s="3"/>
      <c r="F792" s="3"/>
      <c r="G792" s="3"/>
    </row>
    <row r="793" spans="5:7" x14ac:dyDescent="0.2">
      <c r="E793" s="3"/>
      <c r="F793" s="3"/>
      <c r="G793" s="3"/>
    </row>
    <row r="794" spans="5:7" x14ac:dyDescent="0.2">
      <c r="E794" s="3"/>
      <c r="F794" s="3"/>
      <c r="G794" s="3"/>
    </row>
    <row r="795" spans="5:7" x14ac:dyDescent="0.2">
      <c r="E795" s="3"/>
      <c r="F795" s="3"/>
      <c r="G795" s="3"/>
    </row>
    <row r="796" spans="5:7" x14ac:dyDescent="0.2">
      <c r="E796" s="3"/>
      <c r="F796" s="3"/>
      <c r="G796" s="3"/>
    </row>
    <row r="797" spans="5:7" x14ac:dyDescent="0.2">
      <c r="E797" s="3"/>
      <c r="F797" s="3"/>
      <c r="G797" s="3"/>
    </row>
    <row r="798" spans="5:7" x14ac:dyDescent="0.2">
      <c r="E798" s="3"/>
      <c r="F798" s="3"/>
      <c r="G798" s="3"/>
    </row>
    <row r="799" spans="5:7" x14ac:dyDescent="0.2">
      <c r="E799" s="3"/>
      <c r="F799" s="3"/>
      <c r="G799" s="3"/>
    </row>
    <row r="800" spans="5:7" x14ac:dyDescent="0.2">
      <c r="E800" s="3"/>
      <c r="F800" s="3"/>
      <c r="G800" s="3"/>
    </row>
    <row r="801" spans="5:7" x14ac:dyDescent="0.2">
      <c r="E801" s="3"/>
      <c r="F801" s="3"/>
      <c r="G801" s="3"/>
    </row>
    <row r="802" spans="5:7" x14ac:dyDescent="0.2">
      <c r="E802" s="3"/>
      <c r="F802" s="3"/>
      <c r="G802" s="3"/>
    </row>
    <row r="803" spans="5:7" x14ac:dyDescent="0.2">
      <c r="E803" s="3"/>
      <c r="F803" s="3"/>
      <c r="G803" s="3"/>
    </row>
    <row r="804" spans="5:7" x14ac:dyDescent="0.2">
      <c r="E804" s="3"/>
      <c r="F804" s="3"/>
      <c r="G804" s="3"/>
    </row>
    <row r="805" spans="5:7" x14ac:dyDescent="0.2">
      <c r="E805" s="3"/>
      <c r="F805" s="3"/>
      <c r="G805" s="3"/>
    </row>
    <row r="806" spans="5:7" x14ac:dyDescent="0.2">
      <c r="E806" s="3"/>
      <c r="F806" s="3"/>
      <c r="G806" s="3"/>
    </row>
    <row r="807" spans="5:7" x14ac:dyDescent="0.2">
      <c r="E807" s="3"/>
      <c r="F807" s="3"/>
      <c r="G807" s="3"/>
    </row>
    <row r="808" spans="5:7" x14ac:dyDescent="0.2">
      <c r="E808" s="3"/>
      <c r="F808" s="3"/>
      <c r="G808" s="3"/>
    </row>
    <row r="809" spans="5:7" x14ac:dyDescent="0.2">
      <c r="E809" s="3"/>
      <c r="F809" s="3"/>
      <c r="G809" s="3"/>
    </row>
    <row r="810" spans="5:7" x14ac:dyDescent="0.2">
      <c r="E810" s="3"/>
      <c r="F810" s="3"/>
      <c r="G810" s="3"/>
    </row>
    <row r="811" spans="5:7" x14ac:dyDescent="0.2">
      <c r="E811" s="3"/>
      <c r="F811" s="3"/>
      <c r="G811" s="3"/>
    </row>
    <row r="812" spans="5:7" x14ac:dyDescent="0.2">
      <c r="E812" s="3"/>
      <c r="F812" s="3"/>
      <c r="G812" s="3"/>
    </row>
    <row r="813" spans="5:7" x14ac:dyDescent="0.2">
      <c r="E813" s="3"/>
      <c r="F813" s="3"/>
      <c r="G813" s="3"/>
    </row>
    <row r="814" spans="5:7" x14ac:dyDescent="0.2">
      <c r="E814" s="3"/>
      <c r="F814" s="3"/>
      <c r="G814" s="3"/>
    </row>
    <row r="815" spans="5:7" x14ac:dyDescent="0.2">
      <c r="E815" s="3"/>
      <c r="F815" s="3"/>
      <c r="G815" s="3"/>
    </row>
    <row r="816" spans="5:7" x14ac:dyDescent="0.2">
      <c r="E816" s="3"/>
      <c r="F816" s="3"/>
      <c r="G816" s="3"/>
    </row>
    <row r="817" spans="5:7" x14ac:dyDescent="0.2">
      <c r="E817" s="3"/>
      <c r="F817" s="3"/>
      <c r="G817" s="3"/>
    </row>
    <row r="818" spans="5:7" x14ac:dyDescent="0.2">
      <c r="E818" s="3"/>
      <c r="F818" s="3"/>
      <c r="G818" s="3"/>
    </row>
    <row r="819" spans="5:7" x14ac:dyDescent="0.2">
      <c r="E819" s="3"/>
      <c r="F819" s="3"/>
      <c r="G819" s="3"/>
    </row>
    <row r="820" spans="5:7" x14ac:dyDescent="0.2">
      <c r="E820" s="3"/>
      <c r="F820" s="3"/>
      <c r="G820" s="3"/>
    </row>
    <row r="821" spans="5:7" x14ac:dyDescent="0.2">
      <c r="E821" s="3"/>
      <c r="F821" s="3"/>
      <c r="G821" s="3"/>
    </row>
    <row r="822" spans="5:7" x14ac:dyDescent="0.2">
      <c r="E822" s="3"/>
      <c r="F822" s="3"/>
      <c r="G822" s="3"/>
    </row>
    <row r="823" spans="5:7" x14ac:dyDescent="0.2">
      <c r="E823" s="3"/>
      <c r="F823" s="3"/>
      <c r="G823" s="3"/>
    </row>
    <row r="824" spans="5:7" x14ac:dyDescent="0.2">
      <c r="E824" s="3"/>
      <c r="F824" s="3"/>
      <c r="G824" s="3"/>
    </row>
    <row r="825" spans="5:7" x14ac:dyDescent="0.2">
      <c r="E825" s="3"/>
      <c r="F825" s="3"/>
      <c r="G825" s="3"/>
    </row>
    <row r="826" spans="5:7" x14ac:dyDescent="0.2">
      <c r="E826" s="3"/>
      <c r="F826" s="3"/>
      <c r="G826" s="3"/>
    </row>
    <row r="827" spans="5:7" x14ac:dyDescent="0.2">
      <c r="E827" s="3"/>
      <c r="F827" s="3"/>
      <c r="G827" s="3"/>
    </row>
    <row r="828" spans="5:7" x14ac:dyDescent="0.2">
      <c r="E828" s="3"/>
      <c r="F828" s="3"/>
      <c r="G828" s="3"/>
    </row>
    <row r="829" spans="5:7" x14ac:dyDescent="0.2">
      <c r="E829" s="3"/>
      <c r="F829" s="3"/>
      <c r="G829" s="3"/>
    </row>
    <row r="830" spans="5:7" x14ac:dyDescent="0.2">
      <c r="E830" s="3"/>
      <c r="F830" s="3"/>
      <c r="G830" s="3"/>
    </row>
    <row r="831" spans="5:7" x14ac:dyDescent="0.2">
      <c r="E831" s="3"/>
      <c r="F831" s="3"/>
      <c r="G831" s="3"/>
    </row>
    <row r="832" spans="5:7" x14ac:dyDescent="0.2">
      <c r="E832" s="3"/>
      <c r="F832" s="3"/>
      <c r="G832" s="3"/>
    </row>
    <row r="833" spans="5:7" x14ac:dyDescent="0.2">
      <c r="E833" s="3"/>
      <c r="F833" s="3"/>
      <c r="G833" s="3"/>
    </row>
    <row r="834" spans="5:7" x14ac:dyDescent="0.2">
      <c r="E834" s="3"/>
      <c r="F834" s="3"/>
      <c r="G834" s="3"/>
    </row>
    <row r="835" spans="5:7" x14ac:dyDescent="0.2">
      <c r="E835" s="3"/>
      <c r="F835" s="3"/>
      <c r="G835" s="3"/>
    </row>
    <row r="836" spans="5:7" x14ac:dyDescent="0.2">
      <c r="E836" s="3"/>
      <c r="F836" s="3"/>
      <c r="G836" s="3"/>
    </row>
    <row r="837" spans="5:7" x14ac:dyDescent="0.2">
      <c r="E837" s="3"/>
      <c r="F837" s="3"/>
      <c r="G837" s="3"/>
    </row>
    <row r="838" spans="5:7" x14ac:dyDescent="0.2">
      <c r="E838" s="3"/>
      <c r="F838" s="3"/>
      <c r="G838" s="3"/>
    </row>
    <row r="839" spans="5:7" x14ac:dyDescent="0.2">
      <c r="E839" s="3"/>
      <c r="F839" s="3"/>
      <c r="G839" s="3"/>
    </row>
    <row r="840" spans="5:7" x14ac:dyDescent="0.2">
      <c r="E840" s="3"/>
      <c r="F840" s="3"/>
      <c r="G840" s="3"/>
    </row>
    <row r="841" spans="5:7" x14ac:dyDescent="0.2">
      <c r="E841" s="3"/>
      <c r="F841" s="3"/>
      <c r="G841" s="3"/>
    </row>
    <row r="842" spans="5:7" x14ac:dyDescent="0.2">
      <c r="E842" s="3"/>
      <c r="F842" s="3"/>
      <c r="G842" s="3"/>
    </row>
    <row r="843" spans="5:7" x14ac:dyDescent="0.2">
      <c r="E843" s="3"/>
      <c r="F843" s="3"/>
      <c r="G843" s="3"/>
    </row>
    <row r="844" spans="5:7" x14ac:dyDescent="0.2">
      <c r="E844" s="3"/>
      <c r="F844" s="3"/>
      <c r="G844" s="3"/>
    </row>
    <row r="845" spans="5:7" x14ac:dyDescent="0.2">
      <c r="E845" s="3"/>
      <c r="F845" s="3"/>
      <c r="G845" s="3"/>
    </row>
    <row r="846" spans="5:7" x14ac:dyDescent="0.2">
      <c r="E846" s="3"/>
      <c r="F846" s="3"/>
      <c r="G846" s="3"/>
    </row>
    <row r="847" spans="5:7" x14ac:dyDescent="0.2">
      <c r="E847" s="3"/>
      <c r="F847" s="3"/>
      <c r="G847" s="3"/>
    </row>
    <row r="848" spans="5:7" x14ac:dyDescent="0.2">
      <c r="E848" s="3"/>
      <c r="F848" s="3"/>
      <c r="G848" s="3"/>
    </row>
    <row r="849" spans="5:7" x14ac:dyDescent="0.2">
      <c r="E849" s="3"/>
      <c r="F849" s="3"/>
      <c r="G849" s="3"/>
    </row>
    <row r="850" spans="5:7" x14ac:dyDescent="0.2">
      <c r="E850" s="3"/>
      <c r="F850" s="3"/>
      <c r="G850" s="3"/>
    </row>
    <row r="851" spans="5:7" x14ac:dyDescent="0.2">
      <c r="E851" s="3"/>
      <c r="F851" s="3"/>
      <c r="G851" s="3"/>
    </row>
    <row r="852" spans="5:7" x14ac:dyDescent="0.2">
      <c r="E852" s="3"/>
      <c r="F852" s="3"/>
      <c r="G852" s="3"/>
    </row>
    <row r="853" spans="5:7" x14ac:dyDescent="0.2">
      <c r="E853" s="3"/>
      <c r="F853" s="3"/>
      <c r="G853" s="3"/>
    </row>
    <row r="854" spans="5:7" x14ac:dyDescent="0.2">
      <c r="E854" s="3"/>
      <c r="F854" s="3"/>
      <c r="G854" s="3"/>
    </row>
    <row r="855" spans="5:7" x14ac:dyDescent="0.2">
      <c r="E855" s="3"/>
      <c r="F855" s="3"/>
      <c r="G855" s="3"/>
    </row>
    <row r="856" spans="5:7" x14ac:dyDescent="0.2">
      <c r="E856" s="3"/>
      <c r="F856" s="3"/>
      <c r="G856" s="3"/>
    </row>
    <row r="857" spans="5:7" x14ac:dyDescent="0.2">
      <c r="E857" s="3"/>
      <c r="F857" s="3"/>
      <c r="G857" s="3"/>
    </row>
    <row r="858" spans="5:7" x14ac:dyDescent="0.2">
      <c r="E858" s="3"/>
      <c r="F858" s="3"/>
      <c r="G858" s="3"/>
    </row>
    <row r="859" spans="5:7" x14ac:dyDescent="0.2">
      <c r="E859" s="3"/>
      <c r="F859" s="3"/>
      <c r="G859" s="3"/>
    </row>
    <row r="860" spans="5:7" x14ac:dyDescent="0.2">
      <c r="E860" s="3"/>
      <c r="F860" s="3"/>
      <c r="G860" s="3"/>
    </row>
    <row r="861" spans="5:7" x14ac:dyDescent="0.2">
      <c r="E861" s="3"/>
      <c r="F861" s="3"/>
      <c r="G861" s="3"/>
    </row>
    <row r="862" spans="5:7" x14ac:dyDescent="0.2">
      <c r="E862" s="3"/>
      <c r="F862" s="3"/>
      <c r="G862" s="3"/>
    </row>
    <row r="863" spans="5:7" x14ac:dyDescent="0.2">
      <c r="E863" s="3"/>
      <c r="F863" s="3"/>
      <c r="G863" s="3"/>
    </row>
    <row r="864" spans="5:7" x14ac:dyDescent="0.2">
      <c r="E864" s="3"/>
      <c r="F864" s="3"/>
      <c r="G864" s="3"/>
    </row>
    <row r="865" spans="5:7" x14ac:dyDescent="0.2">
      <c r="E865" s="3"/>
      <c r="F865" s="3"/>
      <c r="G865" s="3"/>
    </row>
    <row r="866" spans="5:7" x14ac:dyDescent="0.2">
      <c r="E866" s="3"/>
      <c r="F866" s="3"/>
      <c r="G866" s="3"/>
    </row>
    <row r="867" spans="5:7" x14ac:dyDescent="0.2">
      <c r="E867" s="3"/>
      <c r="F867" s="3"/>
      <c r="G867" s="3"/>
    </row>
    <row r="868" spans="5:7" x14ac:dyDescent="0.2">
      <c r="E868" s="3"/>
      <c r="F868" s="3"/>
      <c r="G868" s="3"/>
    </row>
    <row r="869" spans="5:7" x14ac:dyDescent="0.2">
      <c r="E869" s="3"/>
      <c r="F869" s="3"/>
      <c r="G869" s="3"/>
    </row>
    <row r="870" spans="5:7" x14ac:dyDescent="0.2">
      <c r="E870" s="3"/>
      <c r="F870" s="3"/>
      <c r="G870" s="3"/>
    </row>
    <row r="871" spans="5:7" x14ac:dyDescent="0.2">
      <c r="E871" s="3"/>
      <c r="F871" s="3"/>
      <c r="G871" s="3"/>
    </row>
    <row r="872" spans="5:7" x14ac:dyDescent="0.2">
      <c r="E872" s="3"/>
      <c r="F872" s="3"/>
      <c r="G872" s="3"/>
    </row>
    <row r="873" spans="5:7" x14ac:dyDescent="0.2">
      <c r="E873" s="3"/>
      <c r="F873" s="3"/>
      <c r="G873" s="3"/>
    </row>
    <row r="874" spans="5:7" x14ac:dyDescent="0.2">
      <c r="E874" s="3"/>
      <c r="F874" s="3"/>
      <c r="G874" s="3"/>
    </row>
    <row r="875" spans="5:7" x14ac:dyDescent="0.2">
      <c r="E875" s="3"/>
      <c r="F875" s="3"/>
      <c r="G875" s="3"/>
    </row>
    <row r="876" spans="5:7" x14ac:dyDescent="0.2">
      <c r="E876" s="3"/>
      <c r="F876" s="3"/>
      <c r="G876" s="3"/>
    </row>
    <row r="877" spans="5:7" x14ac:dyDescent="0.2">
      <c r="E877" s="3"/>
      <c r="F877" s="3"/>
      <c r="G877" s="3"/>
    </row>
    <row r="878" spans="5:7" x14ac:dyDescent="0.2">
      <c r="E878" s="3"/>
      <c r="F878" s="3"/>
      <c r="G878" s="3"/>
    </row>
    <row r="879" spans="5:7" x14ac:dyDescent="0.2">
      <c r="E879" s="3"/>
      <c r="F879" s="3"/>
      <c r="G879" s="3"/>
    </row>
    <row r="880" spans="5:7" x14ac:dyDescent="0.2">
      <c r="E880" s="3"/>
      <c r="F880" s="3"/>
      <c r="G880" s="3"/>
    </row>
    <row r="881" spans="5:7" x14ac:dyDescent="0.2">
      <c r="E881" s="3"/>
      <c r="F881" s="3"/>
      <c r="G881" s="3"/>
    </row>
    <row r="882" spans="5:7" x14ac:dyDescent="0.2">
      <c r="E882" s="3"/>
      <c r="F882" s="3"/>
      <c r="G882" s="3"/>
    </row>
    <row r="883" spans="5:7" x14ac:dyDescent="0.2">
      <c r="E883" s="3"/>
      <c r="F883" s="3"/>
      <c r="G883" s="3"/>
    </row>
    <row r="884" spans="5:7" x14ac:dyDescent="0.2">
      <c r="E884" s="3"/>
      <c r="F884" s="3"/>
      <c r="G884" s="3"/>
    </row>
    <row r="885" spans="5:7" x14ac:dyDescent="0.2">
      <c r="E885" s="3"/>
      <c r="F885" s="3"/>
      <c r="G885" s="3"/>
    </row>
    <row r="886" spans="5:7" x14ac:dyDescent="0.2">
      <c r="E886" s="3"/>
      <c r="F886" s="3"/>
      <c r="G886" s="3"/>
    </row>
    <row r="887" spans="5:7" x14ac:dyDescent="0.2">
      <c r="E887" s="3"/>
      <c r="F887" s="3"/>
      <c r="G887" s="3"/>
    </row>
    <row r="888" spans="5:7" x14ac:dyDescent="0.2">
      <c r="E888" s="3"/>
      <c r="F888" s="3"/>
      <c r="G888" s="3"/>
    </row>
    <row r="889" spans="5:7" x14ac:dyDescent="0.2">
      <c r="E889" s="3"/>
      <c r="F889" s="3"/>
      <c r="G889" s="3"/>
    </row>
    <row r="890" spans="5:7" x14ac:dyDescent="0.2">
      <c r="E890" s="3"/>
      <c r="F890" s="3"/>
      <c r="G890" s="3"/>
    </row>
    <row r="891" spans="5:7" x14ac:dyDescent="0.2">
      <c r="E891" s="3"/>
      <c r="F891" s="3"/>
      <c r="G891" s="3"/>
    </row>
    <row r="892" spans="5:7" x14ac:dyDescent="0.2">
      <c r="E892" s="3"/>
      <c r="F892" s="3"/>
      <c r="G892" s="3"/>
    </row>
    <row r="893" spans="5:7" x14ac:dyDescent="0.2">
      <c r="E893" s="3"/>
      <c r="F893" s="3"/>
      <c r="G893" s="3"/>
    </row>
    <row r="894" spans="5:7" x14ac:dyDescent="0.2">
      <c r="E894" s="3"/>
      <c r="F894" s="3"/>
      <c r="G894" s="3"/>
    </row>
    <row r="895" spans="5:7" x14ac:dyDescent="0.2">
      <c r="E895" s="3"/>
      <c r="F895" s="3"/>
      <c r="G895" s="3"/>
    </row>
    <row r="896" spans="5:7" x14ac:dyDescent="0.2">
      <c r="E896" s="3"/>
      <c r="F896" s="3"/>
      <c r="G896" s="3"/>
    </row>
    <row r="897" spans="5:7" x14ac:dyDescent="0.2">
      <c r="E897" s="3"/>
      <c r="F897" s="3"/>
      <c r="G897" s="3"/>
    </row>
    <row r="898" spans="5:7" x14ac:dyDescent="0.2">
      <c r="E898" s="3"/>
      <c r="F898" s="3"/>
      <c r="G898" s="3"/>
    </row>
    <row r="899" spans="5:7" x14ac:dyDescent="0.2">
      <c r="E899" s="3"/>
      <c r="F899" s="3"/>
      <c r="G899" s="3"/>
    </row>
    <row r="900" spans="5:7" x14ac:dyDescent="0.2">
      <c r="E900" s="3"/>
      <c r="F900" s="3"/>
      <c r="G900" s="3"/>
    </row>
    <row r="901" spans="5:7" x14ac:dyDescent="0.2">
      <c r="E901" s="3"/>
      <c r="F901" s="3"/>
      <c r="G901" s="3"/>
    </row>
    <row r="902" spans="5:7" x14ac:dyDescent="0.2">
      <c r="E902" s="3"/>
      <c r="F902" s="3"/>
      <c r="G902" s="3"/>
    </row>
    <row r="903" spans="5:7" x14ac:dyDescent="0.2">
      <c r="E903" s="3"/>
      <c r="F903" s="3"/>
      <c r="G903" s="3"/>
    </row>
    <row r="904" spans="5:7" x14ac:dyDescent="0.2">
      <c r="E904" s="3"/>
      <c r="F904" s="3"/>
      <c r="G904" s="3"/>
    </row>
    <row r="905" spans="5:7" x14ac:dyDescent="0.2">
      <c r="E905" s="3"/>
      <c r="F905" s="3"/>
      <c r="G905" s="3"/>
    </row>
    <row r="906" spans="5:7" x14ac:dyDescent="0.2">
      <c r="E906" s="3"/>
      <c r="F906" s="3"/>
      <c r="G906" s="3"/>
    </row>
    <row r="907" spans="5:7" x14ac:dyDescent="0.2">
      <c r="E907" s="3"/>
      <c r="F907" s="3"/>
      <c r="G907" s="3"/>
    </row>
    <row r="908" spans="5:7" x14ac:dyDescent="0.2">
      <c r="E908" s="3"/>
      <c r="F908" s="3"/>
      <c r="G908" s="3"/>
    </row>
    <row r="909" spans="5:7" x14ac:dyDescent="0.2">
      <c r="E909" s="3"/>
      <c r="F909" s="3"/>
      <c r="G909" s="3"/>
    </row>
    <row r="910" spans="5:7" x14ac:dyDescent="0.2">
      <c r="E910" s="3"/>
      <c r="F910" s="3"/>
      <c r="G910" s="3"/>
    </row>
    <row r="911" spans="5:7" x14ac:dyDescent="0.2">
      <c r="E911" s="3"/>
      <c r="F911" s="3"/>
      <c r="G911" s="3"/>
    </row>
    <row r="912" spans="5:7" x14ac:dyDescent="0.2">
      <c r="E912" s="3"/>
      <c r="F912" s="3"/>
      <c r="G912" s="3"/>
    </row>
    <row r="913" spans="5:7" x14ac:dyDescent="0.2">
      <c r="E913" s="3"/>
      <c r="F913" s="3"/>
      <c r="G913" s="3"/>
    </row>
    <row r="914" spans="5:7" x14ac:dyDescent="0.2">
      <c r="E914" s="3"/>
      <c r="F914" s="3"/>
      <c r="G914" s="3"/>
    </row>
    <row r="915" spans="5:7" x14ac:dyDescent="0.2">
      <c r="E915" s="3"/>
      <c r="F915" s="3"/>
      <c r="G915" s="3"/>
    </row>
    <row r="916" spans="5:7" x14ac:dyDescent="0.2">
      <c r="E916" s="3"/>
      <c r="F916" s="3"/>
      <c r="G916" s="3"/>
    </row>
    <row r="917" spans="5:7" x14ac:dyDescent="0.2">
      <c r="E917" s="3"/>
      <c r="F917" s="3"/>
      <c r="G917" s="3"/>
    </row>
    <row r="918" spans="5:7" x14ac:dyDescent="0.2">
      <c r="E918" s="3"/>
      <c r="F918" s="3"/>
      <c r="G918" s="3"/>
    </row>
    <row r="919" spans="5:7" x14ac:dyDescent="0.2">
      <c r="E919" s="3"/>
      <c r="F919" s="3"/>
      <c r="G919" s="3"/>
    </row>
    <row r="920" spans="5:7" x14ac:dyDescent="0.2">
      <c r="E920" s="3"/>
      <c r="F920" s="3"/>
      <c r="G920" s="3"/>
    </row>
    <row r="921" spans="5:7" x14ac:dyDescent="0.2">
      <c r="E921" s="3"/>
      <c r="F921" s="3"/>
      <c r="G921" s="3"/>
    </row>
    <row r="922" spans="5:7" x14ac:dyDescent="0.2">
      <c r="E922" s="3"/>
      <c r="F922" s="3"/>
      <c r="G922" s="3"/>
    </row>
    <row r="923" spans="5:7" x14ac:dyDescent="0.2">
      <c r="E923" s="3"/>
      <c r="F923" s="3"/>
      <c r="G923" s="3"/>
    </row>
    <row r="924" spans="5:7" x14ac:dyDescent="0.2">
      <c r="E924" s="3"/>
      <c r="F924" s="3"/>
      <c r="G924" s="3"/>
    </row>
    <row r="925" spans="5:7" x14ac:dyDescent="0.2">
      <c r="E925" s="3"/>
      <c r="F925" s="3"/>
      <c r="G925" s="3"/>
    </row>
    <row r="926" spans="5:7" x14ac:dyDescent="0.2">
      <c r="E926" s="3"/>
      <c r="F926" s="3"/>
      <c r="G926" s="3"/>
    </row>
    <row r="927" spans="5:7" x14ac:dyDescent="0.2">
      <c r="E927" s="3"/>
      <c r="F927" s="3"/>
      <c r="G927" s="3"/>
    </row>
    <row r="928" spans="5:7" x14ac:dyDescent="0.2">
      <c r="E928" s="3"/>
      <c r="F928" s="3"/>
      <c r="G928" s="3"/>
    </row>
    <row r="929" spans="5:7" x14ac:dyDescent="0.2">
      <c r="E929" s="3"/>
      <c r="F929" s="3"/>
      <c r="G929" s="3"/>
    </row>
    <row r="930" spans="5:7" x14ac:dyDescent="0.2">
      <c r="E930" s="3"/>
      <c r="F930" s="3"/>
      <c r="G930" s="3"/>
    </row>
    <row r="931" spans="5:7" x14ac:dyDescent="0.2">
      <c r="E931" s="3"/>
      <c r="F931" s="3"/>
      <c r="G931" s="3"/>
    </row>
    <row r="932" spans="5:7" x14ac:dyDescent="0.2">
      <c r="E932" s="3"/>
      <c r="F932" s="3"/>
      <c r="G932" s="3"/>
    </row>
    <row r="933" spans="5:7" x14ac:dyDescent="0.2">
      <c r="E933" s="3"/>
      <c r="F933" s="3"/>
      <c r="G933" s="3"/>
    </row>
    <row r="934" spans="5:7" x14ac:dyDescent="0.2">
      <c r="E934" s="3"/>
      <c r="F934" s="3"/>
      <c r="G934" s="3"/>
    </row>
    <row r="935" spans="5:7" x14ac:dyDescent="0.2">
      <c r="E935" s="3"/>
      <c r="F935" s="3"/>
      <c r="G935" s="3"/>
    </row>
    <row r="936" spans="5:7" x14ac:dyDescent="0.2">
      <c r="E936" s="3"/>
      <c r="F936" s="3"/>
      <c r="G936" s="3"/>
    </row>
    <row r="937" spans="5:7" x14ac:dyDescent="0.2">
      <c r="E937" s="3"/>
      <c r="F937" s="3"/>
      <c r="G937" s="3"/>
    </row>
    <row r="938" spans="5:7" x14ac:dyDescent="0.2">
      <c r="E938" s="3"/>
      <c r="F938" s="3"/>
      <c r="G938" s="3"/>
    </row>
    <row r="939" spans="5:7" x14ac:dyDescent="0.2">
      <c r="E939" s="3"/>
      <c r="F939" s="3"/>
      <c r="G939" s="3"/>
    </row>
    <row r="940" spans="5:7" x14ac:dyDescent="0.2">
      <c r="E940" s="3"/>
      <c r="F940" s="3"/>
      <c r="G940" s="3"/>
    </row>
    <row r="941" spans="5:7" x14ac:dyDescent="0.2">
      <c r="E941" s="3"/>
      <c r="F941" s="3"/>
      <c r="G941" s="3"/>
    </row>
    <row r="942" spans="5:7" x14ac:dyDescent="0.2">
      <c r="E942" s="3"/>
      <c r="F942" s="3"/>
      <c r="G942" s="3"/>
    </row>
    <row r="943" spans="5:7" x14ac:dyDescent="0.2">
      <c r="E943" s="3"/>
      <c r="F943" s="3"/>
      <c r="G943" s="3"/>
    </row>
    <row r="944" spans="5:7" x14ac:dyDescent="0.2">
      <c r="E944" s="3"/>
      <c r="F944" s="3"/>
      <c r="G944" s="3"/>
    </row>
    <row r="945" spans="5:7" x14ac:dyDescent="0.2">
      <c r="E945" s="3"/>
      <c r="F945" s="3"/>
      <c r="G945" s="3"/>
    </row>
    <row r="946" spans="5:7" x14ac:dyDescent="0.2">
      <c r="E946" s="3"/>
      <c r="F946" s="3"/>
      <c r="G946" s="3"/>
    </row>
    <row r="947" spans="5:7" x14ac:dyDescent="0.2">
      <c r="E947" s="3"/>
      <c r="F947" s="3"/>
      <c r="G947" s="3"/>
    </row>
    <row r="948" spans="5:7" x14ac:dyDescent="0.2">
      <c r="E948" s="3"/>
      <c r="F948" s="3"/>
      <c r="G948" s="3"/>
    </row>
    <row r="949" spans="5:7" x14ac:dyDescent="0.2">
      <c r="E949" s="3"/>
      <c r="F949" s="3"/>
      <c r="G949" s="3"/>
    </row>
    <row r="950" spans="5:7" x14ac:dyDescent="0.2">
      <c r="E950" s="3"/>
      <c r="F950" s="3"/>
      <c r="G950" s="3"/>
    </row>
    <row r="951" spans="5:7" x14ac:dyDescent="0.2">
      <c r="E951" s="3"/>
      <c r="F951" s="3"/>
      <c r="G951" s="3"/>
    </row>
    <row r="952" spans="5:7" x14ac:dyDescent="0.2">
      <c r="E952" s="3"/>
      <c r="F952" s="3"/>
      <c r="G952" s="3"/>
    </row>
    <row r="953" spans="5:7" x14ac:dyDescent="0.2">
      <c r="E953" s="3"/>
      <c r="F953" s="3"/>
      <c r="G953" s="3"/>
    </row>
    <row r="954" spans="5:7" x14ac:dyDescent="0.2">
      <c r="E954" s="3"/>
      <c r="F954" s="3"/>
      <c r="G954" s="3"/>
    </row>
    <row r="955" spans="5:7" x14ac:dyDescent="0.2">
      <c r="E955" s="3"/>
      <c r="F955" s="3"/>
      <c r="G955" s="3"/>
    </row>
    <row r="956" spans="5:7" x14ac:dyDescent="0.2">
      <c r="E956" s="3"/>
      <c r="F956" s="3"/>
      <c r="G956" s="3"/>
    </row>
    <row r="957" spans="5:7" x14ac:dyDescent="0.2">
      <c r="E957" s="3"/>
      <c r="F957" s="3"/>
      <c r="G957" s="3"/>
    </row>
    <row r="958" spans="5:7" x14ac:dyDescent="0.2">
      <c r="E958" s="3"/>
      <c r="F958" s="3"/>
      <c r="G958" s="3"/>
    </row>
    <row r="959" spans="5:7" x14ac:dyDescent="0.2">
      <c r="E959" s="3"/>
      <c r="F959" s="3"/>
      <c r="G959" s="3"/>
    </row>
    <row r="960" spans="5:7" x14ac:dyDescent="0.2">
      <c r="E960" s="3"/>
      <c r="F960" s="3"/>
      <c r="G960" s="3"/>
    </row>
    <row r="961" spans="5:7" x14ac:dyDescent="0.2">
      <c r="E961" s="3"/>
      <c r="F961" s="3"/>
      <c r="G961" s="3"/>
    </row>
    <row r="962" spans="5:7" x14ac:dyDescent="0.2">
      <c r="E962" s="3"/>
      <c r="F962" s="3"/>
      <c r="G962" s="3"/>
    </row>
    <row r="963" spans="5:7" x14ac:dyDescent="0.2">
      <c r="E963" s="3"/>
      <c r="F963" s="3"/>
      <c r="G963" s="3"/>
    </row>
    <row r="964" spans="5:7" x14ac:dyDescent="0.2">
      <c r="E964" s="3"/>
      <c r="F964" s="3"/>
      <c r="G964" s="3"/>
    </row>
    <row r="965" spans="5:7" x14ac:dyDescent="0.2">
      <c r="E965" s="3"/>
      <c r="F965" s="3"/>
      <c r="G965" s="3"/>
    </row>
    <row r="966" spans="5:7" x14ac:dyDescent="0.2">
      <c r="E966" s="3"/>
      <c r="F966" s="3"/>
      <c r="G966" s="3"/>
    </row>
    <row r="967" spans="5:7" x14ac:dyDescent="0.2">
      <c r="E967" s="3"/>
      <c r="F967" s="3"/>
      <c r="G967" s="3"/>
    </row>
    <row r="968" spans="5:7" x14ac:dyDescent="0.2">
      <c r="E968" s="3"/>
      <c r="F968" s="3"/>
      <c r="G968" s="3"/>
    </row>
    <row r="969" spans="5:7" x14ac:dyDescent="0.2">
      <c r="E969" s="3"/>
      <c r="F969" s="3"/>
      <c r="G969" s="3"/>
    </row>
    <row r="970" spans="5:7" x14ac:dyDescent="0.2">
      <c r="E970" s="3"/>
      <c r="F970" s="3"/>
      <c r="G970" s="3"/>
    </row>
    <row r="971" spans="5:7" x14ac:dyDescent="0.2">
      <c r="E971" s="3"/>
      <c r="F971" s="3"/>
      <c r="G971" s="3"/>
    </row>
    <row r="972" spans="5:7" x14ac:dyDescent="0.2">
      <c r="E972" s="3"/>
      <c r="F972" s="3"/>
      <c r="G972" s="3"/>
    </row>
    <row r="973" spans="5:7" x14ac:dyDescent="0.2">
      <c r="E973" s="3"/>
      <c r="F973" s="3"/>
      <c r="G973" s="3"/>
    </row>
    <row r="974" spans="5:7" x14ac:dyDescent="0.2">
      <c r="E974" s="3"/>
      <c r="F974" s="3"/>
      <c r="G974" s="3"/>
    </row>
    <row r="975" spans="5:7" x14ac:dyDescent="0.2">
      <c r="E975" s="3"/>
      <c r="F975" s="3"/>
      <c r="G975" s="3"/>
    </row>
    <row r="976" spans="5:7" x14ac:dyDescent="0.2">
      <c r="E976" s="3"/>
      <c r="F976" s="3"/>
      <c r="G976" s="3"/>
    </row>
    <row r="977" spans="5:7" x14ac:dyDescent="0.2">
      <c r="E977" s="3"/>
      <c r="F977" s="3"/>
      <c r="G977" s="3"/>
    </row>
    <row r="978" spans="5:7" x14ac:dyDescent="0.2">
      <c r="E978" s="3"/>
      <c r="F978" s="3"/>
      <c r="G978" s="3"/>
    </row>
    <row r="979" spans="5:7" x14ac:dyDescent="0.2">
      <c r="E979" s="3"/>
      <c r="F979" s="3"/>
      <c r="G979" s="3"/>
    </row>
    <row r="980" spans="5:7" x14ac:dyDescent="0.2">
      <c r="E980" s="3"/>
      <c r="F980" s="3"/>
      <c r="G980" s="3"/>
    </row>
    <row r="981" spans="5:7" x14ac:dyDescent="0.2">
      <c r="E981" s="3"/>
      <c r="F981" s="3"/>
      <c r="G981" s="3"/>
    </row>
    <row r="982" spans="5:7" x14ac:dyDescent="0.2">
      <c r="E982" s="3"/>
      <c r="F982" s="3"/>
      <c r="G982" s="3"/>
    </row>
    <row r="983" spans="5:7" x14ac:dyDescent="0.2">
      <c r="E983" s="3"/>
      <c r="F983" s="3"/>
      <c r="G983" s="3"/>
    </row>
    <row r="984" spans="5:7" x14ac:dyDescent="0.2">
      <c r="E984" s="3"/>
      <c r="F984" s="3"/>
      <c r="G984" s="3"/>
    </row>
    <row r="985" spans="5:7" x14ac:dyDescent="0.2">
      <c r="E985" s="3"/>
      <c r="F985" s="3"/>
      <c r="G985" s="3"/>
    </row>
    <row r="986" spans="5:7" x14ac:dyDescent="0.2">
      <c r="E986" s="3"/>
      <c r="F986" s="3"/>
      <c r="G986" s="3"/>
    </row>
    <row r="987" spans="5:7" x14ac:dyDescent="0.2">
      <c r="E987" s="3"/>
      <c r="F987" s="3"/>
      <c r="G987" s="3"/>
    </row>
    <row r="988" spans="5:7" x14ac:dyDescent="0.2">
      <c r="E988" s="3"/>
      <c r="F988" s="3"/>
      <c r="G988" s="3"/>
    </row>
    <row r="989" spans="5:7" x14ac:dyDescent="0.2">
      <c r="E989" s="3"/>
      <c r="F989" s="3"/>
      <c r="G989" s="3"/>
    </row>
    <row r="990" spans="5:7" x14ac:dyDescent="0.2">
      <c r="E990" s="3"/>
      <c r="F990" s="3"/>
      <c r="G990" s="3"/>
    </row>
    <row r="991" spans="5:7" x14ac:dyDescent="0.2">
      <c r="E991" s="3"/>
      <c r="F991" s="3"/>
      <c r="G991" s="3"/>
    </row>
    <row r="992" spans="5:7" x14ac:dyDescent="0.2">
      <c r="E992" s="3"/>
      <c r="F992" s="3"/>
      <c r="G992" s="3"/>
    </row>
    <row r="993" spans="5:7" x14ac:dyDescent="0.2">
      <c r="E993" s="3"/>
      <c r="F993" s="3"/>
      <c r="G993" s="3"/>
    </row>
    <row r="994" spans="5:7" x14ac:dyDescent="0.2">
      <c r="E994" s="3"/>
      <c r="F994" s="3"/>
      <c r="G994" s="3"/>
    </row>
    <row r="995" spans="5:7" x14ac:dyDescent="0.2">
      <c r="E995" s="3"/>
      <c r="F995" s="3"/>
      <c r="G995" s="3"/>
    </row>
    <row r="996" spans="5:7" x14ac:dyDescent="0.2">
      <c r="E996" s="3"/>
      <c r="F996" s="3"/>
      <c r="G996" s="3"/>
    </row>
    <row r="997" spans="5:7" x14ac:dyDescent="0.2">
      <c r="E997" s="3"/>
      <c r="F997" s="3"/>
      <c r="G997" s="3"/>
    </row>
    <row r="998" spans="5:7" x14ac:dyDescent="0.2">
      <c r="E998" s="3"/>
      <c r="F998" s="3"/>
      <c r="G998" s="3"/>
    </row>
    <row r="999" spans="5:7" x14ac:dyDescent="0.2">
      <c r="E999" s="3"/>
      <c r="F999" s="3"/>
      <c r="G999" s="3"/>
    </row>
    <row r="1000" spans="5:7" x14ac:dyDescent="0.2">
      <c r="E1000" s="3"/>
      <c r="F1000" s="3"/>
      <c r="G1000" s="3"/>
    </row>
    <row r="1001" spans="5:7" x14ac:dyDescent="0.2">
      <c r="E1001" s="3"/>
      <c r="F1001" s="3"/>
      <c r="G1001" s="3"/>
    </row>
    <row r="1002" spans="5:7" x14ac:dyDescent="0.2">
      <c r="E1002" s="3"/>
      <c r="F1002" s="3"/>
      <c r="G1002" s="3"/>
    </row>
    <row r="1003" spans="5:7" x14ac:dyDescent="0.2">
      <c r="E1003" s="3"/>
      <c r="F1003" s="3"/>
      <c r="G1003" s="3"/>
    </row>
    <row r="1004" spans="5:7" x14ac:dyDescent="0.2">
      <c r="E1004" s="3"/>
      <c r="F1004" s="3"/>
      <c r="G1004" s="3"/>
    </row>
    <row r="1005" spans="5:7" x14ac:dyDescent="0.2">
      <c r="E1005" s="3"/>
      <c r="F1005" s="3"/>
      <c r="G1005" s="3"/>
    </row>
    <row r="1006" spans="5:7" x14ac:dyDescent="0.2">
      <c r="E1006" s="3"/>
      <c r="F1006" s="3"/>
      <c r="G1006" s="3"/>
    </row>
    <row r="1007" spans="5:7" x14ac:dyDescent="0.2">
      <c r="E1007" s="3"/>
      <c r="F1007" s="3"/>
      <c r="G1007" s="3"/>
    </row>
    <row r="1008" spans="5:7" x14ac:dyDescent="0.2">
      <c r="E1008" s="3"/>
      <c r="F1008" s="3"/>
      <c r="G1008" s="3"/>
    </row>
    <row r="1009" spans="5:7" x14ac:dyDescent="0.2">
      <c r="E1009" s="3"/>
      <c r="F1009" s="3"/>
      <c r="G1009" s="3"/>
    </row>
    <row r="1010" spans="5:7" x14ac:dyDescent="0.2">
      <c r="E1010" s="3"/>
      <c r="F1010" s="3"/>
      <c r="G1010" s="3"/>
    </row>
    <row r="1011" spans="5:7" x14ac:dyDescent="0.2">
      <c r="E1011" s="3"/>
      <c r="F1011" s="3"/>
      <c r="G1011" s="3"/>
    </row>
    <row r="1012" spans="5:7" x14ac:dyDescent="0.2">
      <c r="E1012" s="3"/>
      <c r="F1012" s="3"/>
      <c r="G1012" s="3"/>
    </row>
  </sheetData>
  <mergeCells count="223">
    <mergeCell ref="A528:K528"/>
    <mergeCell ref="A529:K529"/>
    <mergeCell ref="B530:G530"/>
    <mergeCell ref="H530:L530"/>
    <mergeCell ref="M530:R530"/>
    <mergeCell ref="B510:H510"/>
    <mergeCell ref="I510:N510"/>
    <mergeCell ref="O510:U510"/>
    <mergeCell ref="A518:K518"/>
    <mergeCell ref="A519:K519"/>
    <mergeCell ref="B520:G520"/>
    <mergeCell ref="H520:L520"/>
    <mergeCell ref="M520:R520"/>
    <mergeCell ref="A499:K499"/>
    <mergeCell ref="B500:G500"/>
    <mergeCell ref="H500:L500"/>
    <mergeCell ref="M500:R500"/>
    <mergeCell ref="A508:M508"/>
    <mergeCell ref="A509:M509"/>
    <mergeCell ref="A488:M488"/>
    <mergeCell ref="A489:M489"/>
    <mergeCell ref="B490:H490"/>
    <mergeCell ref="I490:N490"/>
    <mergeCell ref="O490:U490"/>
    <mergeCell ref="A498:K498"/>
    <mergeCell ref="B454:H454"/>
    <mergeCell ref="I454:N454"/>
    <mergeCell ref="O454:U454"/>
    <mergeCell ref="A468:K468"/>
    <mergeCell ref="A469:K469"/>
    <mergeCell ref="B470:G470"/>
    <mergeCell ref="H470:L470"/>
    <mergeCell ref="M470:R470"/>
    <mergeCell ref="A437:N437"/>
    <mergeCell ref="B438:H438"/>
    <mergeCell ref="I438:N438"/>
    <mergeCell ref="O438:U438"/>
    <mergeCell ref="A452:M452"/>
    <mergeCell ref="A453:M453"/>
    <mergeCell ref="A422:K422"/>
    <mergeCell ref="A423:K423"/>
    <mergeCell ref="B424:G424"/>
    <mergeCell ref="H424:L424"/>
    <mergeCell ref="M424:R424"/>
    <mergeCell ref="A436:M436"/>
    <mergeCell ref="B400:H400"/>
    <mergeCell ref="I400:N400"/>
    <mergeCell ref="O400:U400"/>
    <mergeCell ref="A411:M411"/>
    <mergeCell ref="A412:M412"/>
    <mergeCell ref="B413:H413"/>
    <mergeCell ref="I413:N413"/>
    <mergeCell ref="O413:U413"/>
    <mergeCell ref="A388:K388"/>
    <mergeCell ref="B389:G389"/>
    <mergeCell ref="H389:L389"/>
    <mergeCell ref="M389:R389"/>
    <mergeCell ref="A398:M398"/>
    <mergeCell ref="A399:M399"/>
    <mergeCell ref="A375:K375"/>
    <mergeCell ref="A376:K376"/>
    <mergeCell ref="B377:G377"/>
    <mergeCell ref="H377:L377"/>
    <mergeCell ref="M377:R377"/>
    <mergeCell ref="A387:K387"/>
    <mergeCell ref="B354:H354"/>
    <mergeCell ref="I354:N354"/>
    <mergeCell ref="O354:U354"/>
    <mergeCell ref="A364:M364"/>
    <mergeCell ref="A365:M365"/>
    <mergeCell ref="B366:H366"/>
    <mergeCell ref="I366:N366"/>
    <mergeCell ref="O366:U366"/>
    <mergeCell ref="A342:M342"/>
    <mergeCell ref="B343:H343"/>
    <mergeCell ref="I343:N343"/>
    <mergeCell ref="O343:U343"/>
    <mergeCell ref="A352:M352"/>
    <mergeCell ref="A353:M353"/>
    <mergeCell ref="A329:M329"/>
    <mergeCell ref="A330:M330"/>
    <mergeCell ref="B331:H331"/>
    <mergeCell ref="I331:N331"/>
    <mergeCell ref="O331:U331"/>
    <mergeCell ref="A341:M341"/>
    <mergeCell ref="B308:H308"/>
    <mergeCell ref="I308:N308"/>
    <mergeCell ref="O308:U308"/>
    <mergeCell ref="A318:M318"/>
    <mergeCell ref="A319:M319"/>
    <mergeCell ref="B320:H320"/>
    <mergeCell ref="I320:N320"/>
    <mergeCell ref="O320:U320"/>
    <mergeCell ref="A293:K293"/>
    <mergeCell ref="B294:G294"/>
    <mergeCell ref="H294:L294"/>
    <mergeCell ref="M294:R294"/>
    <mergeCell ref="A306:M306"/>
    <mergeCell ref="A307:M307"/>
    <mergeCell ref="A281:M281"/>
    <mergeCell ref="A282:M282"/>
    <mergeCell ref="B283:H283"/>
    <mergeCell ref="I283:N283"/>
    <mergeCell ref="O283:U283"/>
    <mergeCell ref="A292:K292"/>
    <mergeCell ref="B261:H261"/>
    <mergeCell ref="I261:N261"/>
    <mergeCell ref="O261:U261"/>
    <mergeCell ref="A270:M270"/>
    <mergeCell ref="A271:M271"/>
    <mergeCell ref="B272:H272"/>
    <mergeCell ref="I272:N272"/>
    <mergeCell ref="O272:U272"/>
    <mergeCell ref="A248:K248"/>
    <mergeCell ref="B249:G249"/>
    <mergeCell ref="H249:L249"/>
    <mergeCell ref="M249:R249"/>
    <mergeCell ref="A259:M259"/>
    <mergeCell ref="A260:M260"/>
    <mergeCell ref="A235:M235"/>
    <mergeCell ref="A236:M236"/>
    <mergeCell ref="B237:H237"/>
    <mergeCell ref="I237:N237"/>
    <mergeCell ref="O237:U237"/>
    <mergeCell ref="A247:K247"/>
    <mergeCell ref="B213:H213"/>
    <mergeCell ref="I213:N213"/>
    <mergeCell ref="O213:U213"/>
    <mergeCell ref="A223:M223"/>
    <mergeCell ref="A224:M224"/>
    <mergeCell ref="B225:H225"/>
    <mergeCell ref="I225:N225"/>
    <mergeCell ref="O225:U225"/>
    <mergeCell ref="B201:G201"/>
    <mergeCell ref="H201:L201"/>
    <mergeCell ref="M201:R201"/>
    <mergeCell ref="A208:K208"/>
    <mergeCell ref="A211:M211"/>
    <mergeCell ref="A212:M212"/>
    <mergeCell ref="A191:M191"/>
    <mergeCell ref="B192:H192"/>
    <mergeCell ref="I192:N192"/>
    <mergeCell ref="O192:U192"/>
    <mergeCell ref="A199:K199"/>
    <mergeCell ref="A200:K200"/>
    <mergeCell ref="A181:M181"/>
    <mergeCell ref="A182:M182"/>
    <mergeCell ref="B183:H183"/>
    <mergeCell ref="I183:N183"/>
    <mergeCell ref="O183:U183"/>
    <mergeCell ref="A190:M190"/>
    <mergeCell ref="B163:G163"/>
    <mergeCell ref="H163:L163"/>
    <mergeCell ref="M163:R163"/>
    <mergeCell ref="A172:M172"/>
    <mergeCell ref="A173:M173"/>
    <mergeCell ref="B174:H174"/>
    <mergeCell ref="I174:N174"/>
    <mergeCell ref="O174:U174"/>
    <mergeCell ref="A151:M151"/>
    <mergeCell ref="B152:H152"/>
    <mergeCell ref="I152:N152"/>
    <mergeCell ref="O152:U152"/>
    <mergeCell ref="A161:K161"/>
    <mergeCell ref="A162:K162"/>
    <mergeCell ref="A139:M139"/>
    <mergeCell ref="A140:M140"/>
    <mergeCell ref="B141:H141"/>
    <mergeCell ref="I141:N141"/>
    <mergeCell ref="O141:U141"/>
    <mergeCell ref="A150:M150"/>
    <mergeCell ref="B119:G119"/>
    <mergeCell ref="H119:L119"/>
    <mergeCell ref="M119:R119"/>
    <mergeCell ref="A128:M128"/>
    <mergeCell ref="A129:M129"/>
    <mergeCell ref="B130:H130"/>
    <mergeCell ref="I130:N130"/>
    <mergeCell ref="O130:U130"/>
    <mergeCell ref="A107:M107"/>
    <mergeCell ref="B108:H108"/>
    <mergeCell ref="I108:N108"/>
    <mergeCell ref="O108:U108"/>
    <mergeCell ref="A117:K117"/>
    <mergeCell ref="A118:K118"/>
    <mergeCell ref="A95:M95"/>
    <mergeCell ref="A96:M96"/>
    <mergeCell ref="B97:H97"/>
    <mergeCell ref="I97:N97"/>
    <mergeCell ref="O97:U97"/>
    <mergeCell ref="A106:M106"/>
    <mergeCell ref="B70:H70"/>
    <mergeCell ref="I70:N70"/>
    <mergeCell ref="O70:U70"/>
    <mergeCell ref="A84:M84"/>
    <mergeCell ref="A85:M85"/>
    <mergeCell ref="B86:H86"/>
    <mergeCell ref="I86:N86"/>
    <mergeCell ref="O86:U86"/>
    <mergeCell ref="A53:M53"/>
    <mergeCell ref="B54:H54"/>
    <mergeCell ref="I54:N54"/>
    <mergeCell ref="O54:U54"/>
    <mergeCell ref="A68:M68"/>
    <mergeCell ref="A69:M69"/>
    <mergeCell ref="A36:M36"/>
    <mergeCell ref="A37:M37"/>
    <mergeCell ref="B38:H38"/>
    <mergeCell ref="I38:N38"/>
    <mergeCell ref="O38:U38"/>
    <mergeCell ref="A52:M52"/>
    <mergeCell ref="O10:U10"/>
    <mergeCell ref="A22:K22"/>
    <mergeCell ref="A23:K23"/>
    <mergeCell ref="B24:G24"/>
    <mergeCell ref="H24:L24"/>
    <mergeCell ref="M24:R24"/>
    <mergeCell ref="A1:J1"/>
    <mergeCell ref="A3:L3"/>
    <mergeCell ref="A8:M8"/>
    <mergeCell ref="A9:M9"/>
    <mergeCell ref="B10:H10"/>
    <mergeCell ref="I10:N10"/>
  </mergeCells>
  <pageMargins left="0.39370078740157483" right="0.31496062992125984" top="0.31496062992125984" bottom="0.51181102362204722" header="0.23622047244094491" footer="0.27559055118110237"/>
  <pageSetup paperSize="9" scale="60" orientation="landscape" r:id="rId1"/>
  <headerFooter alignWithMargins="0"/>
  <rowBreaks count="10" manualBreakCount="10">
    <brk id="51" max="16383" man="1"/>
    <brk id="94" max="16383" man="1"/>
    <brk id="138" max="16383" man="1"/>
    <brk id="234" max="16383" man="1"/>
    <brk id="280" max="16383" man="1"/>
    <brk id="327" max="16383" man="1"/>
    <brk id="374" max="16383" man="1"/>
    <brk id="420" max="16383" man="1"/>
    <brk id="467" max="16383" man="1"/>
    <brk id="5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NMMU</vt:lpstr>
      <vt:lpstr>NMMU!Print_Titles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Sheppard, Charles (Dr) (Summerstrand Campus North)</dc:creator>
  <cp:lastModifiedBy>Sheppard, Charles (Dr) (Summerstrand Campus North)</cp:lastModifiedBy>
  <cp:lastPrinted>2013-07-08T12:30:43Z</cp:lastPrinted>
  <dcterms:created xsi:type="dcterms:W3CDTF">2013-06-13T14:51:12Z</dcterms:created>
  <dcterms:modified xsi:type="dcterms:W3CDTF">2013-07-09T11:57:26Z</dcterms:modified>
</cp:coreProperties>
</file>